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showInkAnnotation="0" autoCompressPictures="0" defaultThemeVersion="166925"/>
  <mc:AlternateContent xmlns:mc="http://schemas.openxmlformats.org/markup-compatibility/2006">
    <mc:Choice Requires="x15">
      <x15ac:absPath xmlns:x15ac="http://schemas.microsoft.com/office/spreadsheetml/2010/11/ac" url="C:\Users\MeredithBurns\AppData\Local\Box\Box Edit\Documents\lKk9h2KIDEGdaCXUDeFWQQ==\"/>
    </mc:Choice>
  </mc:AlternateContent>
  <xr:revisionPtr revIDLastSave="0" documentId="13_ncr:1_{C120B6EC-3893-465A-B2AD-E8EBE93BCA7D}" xr6:coauthVersionLast="47" xr6:coauthVersionMax="47" xr10:uidLastSave="{00000000-0000-0000-0000-000000000000}"/>
  <bookViews>
    <workbookView xWindow="13560" yWindow="-18180" windowWidth="29040" windowHeight="17640" tabRatio="500" xr2:uid="{00000000-000D-0000-FFFF-FFFF00000000}"/>
  </bookViews>
  <sheets>
    <sheet name="Statement of Income and Margin " sheetId="1" r:id="rId1"/>
    <sheet name="Balance Sheet" sheetId="2" r:id="rId2"/>
    <sheet name="Cash Flow Statement" sheetId="3" r:id="rId3"/>
    <sheet name="Segment Revenue" sheetId="4" r:id="rId4"/>
    <sheet name="Segment EBITDA &amp; Other" sheetId="5" r:id="rId5"/>
    <sheet name="Operating Metrics" sheetId="6" r:id="rId6"/>
    <sheet name="TTM Variable and Fixed Cost Com" sheetId="7" r:id="rId7"/>
    <sheet name="Non-GAAP Reconciliations" sheetId="8" r:id="rId8"/>
    <sheet name="Constant-Currency Revenue Growt" sheetId="9" r:id="rId9"/>
    <sheet name="Adjusted EBITDA" sheetId="10" r:id="rId10"/>
    <sheet name="Adjusted Free Cash Flow"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27" i="10" l="1"/>
  <c r="AR27" i="10"/>
  <c r="AL27" i="10"/>
  <c r="AF27" i="10"/>
  <c r="Z27" i="10"/>
  <c r="AD58" i="9"/>
  <c r="AC58" i="9"/>
  <c r="AB58" i="9"/>
  <c r="AA58" i="9"/>
  <c r="AD10" i="9"/>
  <c r="AC10" i="9"/>
  <c r="AB10" i="9"/>
  <c r="AA10" i="9"/>
  <c r="B32" i="7"/>
  <c r="D32" i="7"/>
  <c r="E32" i="7"/>
  <c r="F32" i="7"/>
  <c r="G32" i="7"/>
  <c r="C32" i="7"/>
  <c r="F30" i="7"/>
  <c r="G30" i="7"/>
  <c r="C30" i="7"/>
  <c r="F28" i="7"/>
  <c r="G28" i="7"/>
  <c r="C28" i="7"/>
  <c r="F26" i="7"/>
  <c r="G26" i="7"/>
  <c r="C26" i="7"/>
  <c r="F24" i="7"/>
  <c r="G24" i="7"/>
  <c r="C24" i="7"/>
  <c r="F22" i="7"/>
  <c r="G22" i="7"/>
  <c r="C22" i="7"/>
  <c r="F20" i="7"/>
  <c r="G20" i="7"/>
  <c r="C20" i="7"/>
  <c r="F19" i="7"/>
  <c r="G19" i="7"/>
  <c r="C19" i="7"/>
  <c r="F18" i="7"/>
  <c r="G18" i="7"/>
  <c r="C18" i="7"/>
  <c r="F17" i="7"/>
  <c r="G17" i="7"/>
  <c r="C17" i="7"/>
  <c r="F16" i="7"/>
  <c r="G16" i="7"/>
  <c r="C16" i="7"/>
  <c r="F14" i="7"/>
  <c r="G14" i="7"/>
  <c r="C14" i="7"/>
  <c r="F13" i="7"/>
  <c r="G13" i="7"/>
  <c r="C13" i="7"/>
  <c r="F12" i="7"/>
  <c r="G12" i="7"/>
  <c r="C12" i="7"/>
  <c r="F11" i="7"/>
  <c r="G11" i="7"/>
  <c r="C11" i="7"/>
  <c r="AJ26" i="6"/>
  <c r="AD26" i="6"/>
  <c r="AJ24" i="6"/>
  <c r="AD24" i="6"/>
  <c r="AJ20" i="6"/>
  <c r="AD14" i="6"/>
  <c r="AD11" i="6"/>
  <c r="AN78" i="5"/>
  <c r="AD55" i="5"/>
  <c r="X55" i="5"/>
  <c r="AD54" i="5"/>
  <c r="X54" i="5"/>
  <c r="AD53" i="5"/>
  <c r="X53" i="5"/>
  <c r="AD52" i="5"/>
  <c r="X52" i="5"/>
  <c r="AD51" i="5"/>
  <c r="X51" i="5"/>
  <c r="AD20" i="5"/>
  <c r="X20" i="5"/>
  <c r="AD19" i="5"/>
  <c r="X19" i="5"/>
  <c r="AD9" i="5"/>
  <c r="X9" i="5"/>
  <c r="AN64" i="4"/>
  <c r="AN63" i="4"/>
  <c r="AN62" i="4"/>
  <c r="AN61" i="4"/>
  <c r="AN60" i="4"/>
  <c r="AN57" i="4"/>
  <c r="AN56" i="4"/>
  <c r="AN55" i="4"/>
  <c r="AN54" i="4"/>
  <c r="AN53" i="4"/>
  <c r="AN50" i="4"/>
  <c r="AN49" i="4"/>
  <c r="AN48" i="4"/>
  <c r="AN47" i="4"/>
  <c r="AN46" i="4"/>
  <c r="AN43" i="4"/>
  <c r="AN42" i="4"/>
  <c r="AN41" i="4"/>
  <c r="AN40" i="4"/>
  <c r="AN39" i="4"/>
  <c r="AN36" i="4"/>
  <c r="AD9" i="4"/>
  <c r="AD36" i="4"/>
  <c r="AC9" i="4"/>
  <c r="AC36" i="4"/>
  <c r="AB9" i="4"/>
  <c r="AB36" i="4"/>
  <c r="AA9" i="4"/>
  <c r="AA36" i="4"/>
  <c r="AN35" i="4"/>
  <c r="AN34" i="4"/>
  <c r="AD34" i="4"/>
  <c r="AC34" i="4"/>
  <c r="AB34" i="4"/>
  <c r="AA34" i="4"/>
  <c r="AN33" i="4"/>
  <c r="AN32" i="4"/>
  <c r="AN28" i="4"/>
  <c r="J28" i="4"/>
  <c r="H28" i="4"/>
  <c r="B28" i="4"/>
  <c r="C28" i="4"/>
  <c r="D28" i="4"/>
  <c r="E28" i="4"/>
  <c r="F28" i="4"/>
  <c r="AN27" i="4"/>
  <c r="F27" i="4"/>
  <c r="AN26" i="4"/>
  <c r="F26" i="4"/>
  <c r="AN25" i="4"/>
  <c r="F25" i="4"/>
  <c r="AN24" i="4"/>
  <c r="F24" i="4"/>
  <c r="AN23" i="4"/>
  <c r="L23" i="4"/>
  <c r="AD20" i="4"/>
  <c r="AC20" i="4"/>
  <c r="AB20" i="4"/>
  <c r="AA20" i="4"/>
  <c r="AN18" i="4"/>
  <c r="AM18" i="4"/>
  <c r="AL18" i="4"/>
  <c r="V18" i="4"/>
  <c r="U18" i="4"/>
  <c r="T18" i="4"/>
  <c r="R18" i="4"/>
  <c r="Q18" i="4"/>
  <c r="P18" i="4"/>
  <c r="O18" i="4"/>
  <c r="N18" i="4"/>
  <c r="L18" i="4"/>
  <c r="K18" i="4"/>
  <c r="J18" i="4"/>
  <c r="I18" i="4"/>
  <c r="H18" i="4"/>
  <c r="F18" i="4"/>
  <c r="E18" i="4"/>
  <c r="D18" i="4"/>
  <c r="C18" i="4"/>
  <c r="B18" i="4"/>
  <c r="AN16" i="4"/>
  <c r="AM16" i="4"/>
  <c r="AL16" i="4"/>
  <c r="V16" i="4"/>
  <c r="U16" i="4"/>
  <c r="T16" i="4"/>
  <c r="R16" i="4"/>
  <c r="Q16" i="4"/>
  <c r="P16" i="4"/>
  <c r="O16" i="4"/>
  <c r="N16" i="4"/>
  <c r="L16" i="4"/>
  <c r="K16" i="4"/>
  <c r="J16" i="4"/>
  <c r="I16" i="4"/>
  <c r="H16" i="4"/>
  <c r="F16" i="4"/>
  <c r="E16" i="4"/>
  <c r="D16" i="4"/>
  <c r="AN14" i="4"/>
  <c r="AM14" i="4"/>
  <c r="AL14" i="4"/>
  <c r="V14" i="4"/>
  <c r="U14" i="4"/>
  <c r="T14" i="4"/>
  <c r="R14" i="4"/>
  <c r="Q14" i="4"/>
  <c r="P14" i="4"/>
  <c r="O14" i="4"/>
  <c r="N14" i="4"/>
  <c r="L14" i="4"/>
  <c r="K14" i="4"/>
  <c r="J14" i="4"/>
  <c r="I14" i="4"/>
  <c r="H14" i="4"/>
  <c r="F14" i="4"/>
  <c r="E14" i="4"/>
  <c r="D14" i="4"/>
  <c r="C14" i="4"/>
  <c r="B14" i="4"/>
  <c r="AN12" i="4"/>
  <c r="AM12" i="4"/>
  <c r="AL12" i="4"/>
  <c r="U12" i="4"/>
  <c r="T12" i="4"/>
  <c r="R12" i="4"/>
  <c r="Q12" i="4"/>
  <c r="O12" i="4"/>
  <c r="N12" i="4"/>
  <c r="L12" i="4"/>
  <c r="K12" i="4"/>
  <c r="J12" i="4"/>
  <c r="I12" i="4"/>
  <c r="H12" i="4"/>
  <c r="F12" i="4"/>
  <c r="E12" i="4"/>
  <c r="D12" i="4"/>
  <c r="C12" i="4"/>
  <c r="B12" i="4"/>
  <c r="AN10" i="4"/>
  <c r="AM10" i="4"/>
  <c r="AL10" i="4"/>
  <c r="V10" i="4"/>
  <c r="U10" i="4"/>
  <c r="T10" i="4"/>
  <c r="R10" i="4"/>
  <c r="Q10" i="4"/>
  <c r="P10" i="4"/>
  <c r="O10" i="4"/>
  <c r="N10" i="4"/>
  <c r="L10" i="4"/>
  <c r="K10" i="4"/>
  <c r="J10" i="4"/>
  <c r="I10" i="4"/>
  <c r="H10" i="4"/>
  <c r="F10" i="4"/>
  <c r="E10" i="4"/>
  <c r="D10" i="4"/>
  <c r="C10" i="4"/>
  <c r="B10" i="4"/>
  <c r="AJ61" i="3"/>
  <c r="AD61" i="3"/>
  <c r="AB61" i="3"/>
  <c r="Z61" i="3"/>
  <c r="V36" i="2"/>
  <c r="V42" i="2"/>
  <c r="V55" i="2"/>
  <c r="V57" i="2"/>
  <c r="V58" i="2"/>
  <c r="R36" i="2"/>
  <c r="R42" i="2"/>
  <c r="R55" i="2"/>
  <c r="R57" i="2"/>
  <c r="R58" i="2"/>
  <c r="P36" i="2"/>
  <c r="P42" i="2"/>
  <c r="P55" i="2"/>
  <c r="P57" i="2"/>
  <c r="P58" i="2"/>
  <c r="N36" i="2"/>
  <c r="N42" i="2"/>
  <c r="N55" i="2"/>
  <c r="N57" i="2"/>
  <c r="N58" i="2"/>
  <c r="L36" i="2"/>
  <c r="L42" i="2"/>
  <c r="L55" i="2"/>
  <c r="L57" i="2"/>
  <c r="L58" i="2"/>
  <c r="J36" i="2"/>
  <c r="J42" i="2"/>
  <c r="J55" i="2"/>
  <c r="J57" i="2"/>
  <c r="J58" i="2"/>
  <c r="H36" i="2"/>
  <c r="H42" i="2"/>
  <c r="H55" i="2"/>
  <c r="H57" i="2"/>
  <c r="H58" i="2"/>
  <c r="F36" i="2"/>
  <c r="F42" i="2"/>
  <c r="F55" i="2"/>
  <c r="F57" i="2"/>
  <c r="F58" i="2"/>
  <c r="D36" i="2"/>
  <c r="D42" i="2"/>
  <c r="D55" i="2"/>
  <c r="D57" i="2"/>
  <c r="D58" i="2"/>
  <c r="B28" i="2"/>
  <c r="B36" i="2"/>
  <c r="B42" i="2"/>
  <c r="B55" i="2"/>
  <c r="B57" i="2"/>
  <c r="B58" i="2"/>
  <c r="Y57" i="2"/>
  <c r="T55" i="2"/>
  <c r="T57" i="2"/>
  <c r="T36" i="2"/>
  <c r="T42" i="2"/>
  <c r="T16" i="2"/>
  <c r="T25" i="2"/>
  <c r="R16" i="2"/>
  <c r="R24" i="2"/>
  <c r="R25" i="2"/>
  <c r="P16" i="2"/>
  <c r="P25" i="2"/>
  <c r="N16" i="2"/>
  <c r="N25" i="2"/>
  <c r="L16" i="2"/>
  <c r="L25" i="2"/>
  <c r="J16" i="2"/>
  <c r="J25" i="2"/>
  <c r="H16" i="2"/>
  <c r="H25" i="2"/>
  <c r="F16" i="2"/>
  <c r="F25" i="2"/>
  <c r="D16" i="2"/>
  <c r="D25" i="2"/>
  <c r="B16" i="2"/>
  <c r="B25" i="2"/>
  <c r="V16" i="2"/>
  <c r="V43" i="1"/>
  <c r="T43" i="1"/>
  <c r="R43" i="1"/>
  <c r="P43" i="1"/>
  <c r="N43" i="1"/>
  <c r="L43" i="1"/>
  <c r="J43" i="1"/>
  <c r="H43" i="1"/>
  <c r="F43" i="1"/>
  <c r="BH8" i="1"/>
  <c r="BH36" i="1"/>
  <c r="V27" i="1"/>
  <c r="V36" i="1"/>
  <c r="T27" i="1"/>
  <c r="T36" i="1"/>
  <c r="R27" i="1"/>
  <c r="R36" i="1"/>
  <c r="P27" i="1"/>
  <c r="P36" i="1"/>
  <c r="N27" i="1"/>
  <c r="N36" i="1"/>
  <c r="L27" i="1"/>
  <c r="L36" i="1"/>
  <c r="J27" i="1"/>
  <c r="J36" i="1"/>
  <c r="H27" i="1"/>
  <c r="H36" i="1"/>
  <c r="F27" i="1"/>
  <c r="F36" i="1"/>
  <c r="D27" i="1"/>
  <c r="D36" i="1"/>
  <c r="B27" i="1"/>
  <c r="B36" i="1"/>
  <c r="V19" i="1"/>
  <c r="V20" i="1"/>
  <c r="V35" i="1"/>
  <c r="T19" i="1"/>
  <c r="T20" i="1"/>
  <c r="T35" i="1"/>
  <c r="R19" i="1"/>
  <c r="R20" i="1"/>
  <c r="R35" i="1"/>
  <c r="P19" i="1"/>
  <c r="P20" i="1"/>
  <c r="P35" i="1"/>
  <c r="N19" i="1"/>
  <c r="N20" i="1"/>
  <c r="N35" i="1"/>
  <c r="L19" i="1"/>
  <c r="L20" i="1"/>
  <c r="L35" i="1"/>
  <c r="J19" i="1"/>
  <c r="J20" i="1"/>
  <c r="J35" i="1"/>
  <c r="H19" i="1"/>
  <c r="H20" i="1"/>
  <c r="H35" i="1"/>
  <c r="F19" i="1"/>
  <c r="F20" i="1"/>
  <c r="F35" i="1"/>
  <c r="D19" i="1"/>
  <c r="D20" i="1"/>
  <c r="D35" i="1"/>
  <c r="B19" i="1"/>
  <c r="B20" i="1"/>
  <c r="B35" i="1"/>
  <c r="V10" i="1"/>
  <c r="V33" i="1"/>
  <c r="T10" i="1"/>
  <c r="T33" i="1"/>
  <c r="R10" i="1"/>
  <c r="R33" i="1"/>
  <c r="P10" i="1"/>
  <c r="P33" i="1"/>
  <c r="N10" i="1"/>
  <c r="N33" i="1"/>
  <c r="L10" i="1"/>
  <c r="L33" i="1"/>
  <c r="J10" i="1"/>
  <c r="J33" i="1"/>
  <c r="H10" i="1"/>
  <c r="H33" i="1"/>
  <c r="F10" i="1"/>
  <c r="F33" i="1"/>
  <c r="D10" i="1"/>
  <c r="D33" i="1"/>
  <c r="B10" i="1"/>
  <c r="B33" i="1"/>
  <c r="V29" i="1"/>
  <c r="T29" i="1"/>
  <c r="P22" i="1"/>
  <c r="N22" i="1"/>
  <c r="L22" i="1"/>
  <c r="J22" i="1"/>
  <c r="H22" i="1"/>
  <c r="BR19" i="1"/>
  <c r="BQ19" i="1"/>
  <c r="BH9" i="1"/>
  <c r="BG9" i="1"/>
  <c r="BF9" i="1"/>
  <c r="BE9" i="1"/>
  <c r="BG8" i="1"/>
  <c r="BF8" i="1"/>
  <c r="BE8" i="1"/>
</calcChain>
</file>

<file path=xl/sharedStrings.xml><?xml version="1.0" encoding="utf-8"?>
<sst xmlns="http://schemas.openxmlformats.org/spreadsheetml/2006/main" count="2270" uniqueCount="500">
  <si>
    <r>
      <rPr>
        <sz val="12"/>
        <color rgb="FF000000"/>
        <rFont val="Arial"/>
      </rPr>
      <t xml:space="preserve"> </t>
    </r>
  </si>
  <si>
    <r>
      <rPr>
        <b/>
        <sz val="7"/>
        <color rgb="FF000000"/>
        <rFont val="Arial"/>
      </rPr>
      <t>Consolidated Statement of Income and Margin Metrics</t>
    </r>
    <r>
      <rPr>
        <b/>
        <vertAlign val="superscript"/>
        <sz val="7"/>
        <color rgb="FF000000"/>
        <rFont val="Arial"/>
      </rPr>
      <t xml:space="preserve">1
</t>
    </r>
    <r>
      <rPr>
        <i/>
        <sz val="7"/>
        <color rgb="FF000000"/>
        <rFont val="Arial"/>
      </rPr>
      <t>In $ thousands, except share count and per share data</t>
    </r>
  </si>
  <si>
    <t>FY 2004</t>
  </si>
  <si>
    <t>FY 2005</t>
  </si>
  <si>
    <t>FY 2006</t>
  </si>
  <si>
    <t>FY 2007</t>
  </si>
  <si>
    <t>FY 2008</t>
  </si>
  <si>
    <t>FY 2009</t>
  </si>
  <si>
    <t>FY 2010</t>
  </si>
  <si>
    <t>FY 2011</t>
  </si>
  <si>
    <t>FY 2012</t>
  </si>
  <si>
    <t>FY 2013</t>
  </si>
  <si>
    <t>FY 2014</t>
  </si>
  <si>
    <t>FY 2015</t>
  </si>
  <si>
    <t>Q1 16</t>
  </si>
  <si>
    <t>Q2 16</t>
  </si>
  <si>
    <t>Q3 16</t>
  </si>
  <si>
    <t>Q4 16</t>
  </si>
  <si>
    <t>FY 2016</t>
  </si>
  <si>
    <t>Q1 17</t>
  </si>
  <si>
    <t>Q2 17</t>
  </si>
  <si>
    <t>Q3 17</t>
  </si>
  <si>
    <t>Q4 17</t>
  </si>
  <si>
    <t>FY 2017</t>
  </si>
  <si>
    <t>Q1 18</t>
  </si>
  <si>
    <t>Q2 18</t>
  </si>
  <si>
    <t>Q3 18</t>
  </si>
  <si>
    <t>Q4 18</t>
  </si>
  <si>
    <t>FY 2018</t>
  </si>
  <si>
    <t>Q1 19</t>
  </si>
  <si>
    <t>Q2 19</t>
  </si>
  <si>
    <t>Q3 19</t>
  </si>
  <si>
    <t>Q4 19</t>
  </si>
  <si>
    <t>FY 2019</t>
  </si>
  <si>
    <t>Q1 20</t>
  </si>
  <si>
    <t>Q2 20</t>
  </si>
  <si>
    <t>Q3 20</t>
  </si>
  <si>
    <t>Q4 20</t>
  </si>
  <si>
    <t>FY 2020</t>
  </si>
  <si>
    <t>Q1 21</t>
  </si>
  <si>
    <t>Q2 21</t>
  </si>
  <si>
    <t>Q3 21</t>
  </si>
  <si>
    <t>Q4 21</t>
  </si>
  <si>
    <t>FY 2021</t>
  </si>
  <si>
    <t>Q1 22</t>
  </si>
  <si>
    <t>Q2 22</t>
  </si>
  <si>
    <t>Q3 22</t>
  </si>
  <si>
    <t>Q4 22</t>
  </si>
  <si>
    <t>FY 2022</t>
  </si>
  <si>
    <t>Q1 23</t>
  </si>
  <si>
    <t>Q2 23</t>
  </si>
  <si>
    <t>FY 2023</t>
  </si>
  <si>
    <t>STATEMENT OF INCOME:</t>
  </si>
  <si>
    <t>Total</t>
  </si>
  <si>
    <t>(Sep 15)</t>
  </si>
  <si>
    <t>(Dec 15)</t>
  </si>
  <si>
    <t>(Mar 16)</t>
  </si>
  <si>
    <t>(Jun 16)</t>
  </si>
  <si>
    <t>(Sep 16)</t>
  </si>
  <si>
    <t>(Dec 16)</t>
  </si>
  <si>
    <t>(Mar 17)</t>
  </si>
  <si>
    <t>(Jun 17)</t>
  </si>
  <si>
    <t>(Sep 17)</t>
  </si>
  <si>
    <t>(Dec 17)</t>
  </si>
  <si>
    <t>(Mar 18)</t>
  </si>
  <si>
    <t>(Jun 18)</t>
  </si>
  <si>
    <t>(Sep 18)</t>
  </si>
  <si>
    <t>(Dec 18)</t>
  </si>
  <si>
    <t>(Mar 19)</t>
  </si>
  <si>
    <t>(Jun 19)</t>
  </si>
  <si>
    <t>(Sep 19)</t>
  </si>
  <si>
    <t>(Dec 19)</t>
  </si>
  <si>
    <t>(Mar 20)</t>
  </si>
  <si>
    <t>(Jun 20)</t>
  </si>
  <si>
    <t>(Sep 20)</t>
  </si>
  <si>
    <t>(Dec 20)</t>
  </si>
  <si>
    <t>(Mar 21)</t>
  </si>
  <si>
    <t>(Jun 21)</t>
  </si>
  <si>
    <t>(Sep 21)</t>
  </si>
  <si>
    <t>(Dec 21)</t>
  </si>
  <si>
    <t>(Mar 22)</t>
  </si>
  <si>
    <t>(Jun 22)</t>
  </si>
  <si>
    <t>(Sep 22)</t>
  </si>
  <si>
    <t>(Dec 22)</t>
  </si>
  <si>
    <t>YTD</t>
  </si>
  <si>
    <r>
      <rPr>
        <sz val="7"/>
        <color rgb="FF000000"/>
        <rFont val="Arial"/>
      </rPr>
      <t>Revenue</t>
    </r>
    <r>
      <rPr>
        <vertAlign val="superscript"/>
        <sz val="7"/>
        <color rgb="FF000000"/>
        <rFont val="Arial"/>
      </rPr>
      <t>2</t>
    </r>
  </si>
  <si>
    <r>
      <rPr>
        <sz val="7"/>
        <color rgb="FF000000"/>
        <rFont val="Arial"/>
      </rPr>
      <t>Cost of revenue</t>
    </r>
    <r>
      <rPr>
        <vertAlign val="superscript"/>
        <sz val="7"/>
        <color rgb="FF000000"/>
        <rFont val="Arial"/>
      </rPr>
      <t>2</t>
    </r>
    <r>
      <rPr>
        <sz val="7"/>
        <color rgb="FF000000"/>
        <rFont val="Arial"/>
      </rPr>
      <t>,</t>
    </r>
    <r>
      <rPr>
        <vertAlign val="superscript"/>
        <sz val="7"/>
        <color rgb="FF000000"/>
        <rFont val="Arial"/>
      </rPr>
      <t>7</t>
    </r>
  </si>
  <si>
    <t>Gross profit</t>
  </si>
  <si>
    <r>
      <rPr>
        <sz val="7"/>
        <color rgb="FF000000"/>
        <rFont val="Arial"/>
      </rPr>
      <t>Technology and development expense</t>
    </r>
    <r>
      <rPr>
        <vertAlign val="superscript"/>
        <sz val="7"/>
        <color rgb="FF000000"/>
        <rFont val="Arial"/>
      </rPr>
      <t>7</t>
    </r>
  </si>
  <si>
    <r>
      <rPr>
        <sz val="7"/>
        <color rgb="FF000000"/>
        <rFont val="Arial"/>
      </rPr>
      <t>Marketing and selling expense</t>
    </r>
    <r>
      <rPr>
        <vertAlign val="superscript"/>
        <sz val="7"/>
        <color rgb="FF000000"/>
        <rFont val="Arial"/>
      </rPr>
      <t>7</t>
    </r>
  </si>
  <si>
    <r>
      <rPr>
        <sz val="7"/>
        <color rgb="FF000000"/>
        <rFont val="Arial"/>
      </rPr>
      <t>General and administrative expense</t>
    </r>
    <r>
      <rPr>
        <vertAlign val="superscript"/>
        <sz val="7"/>
        <color rgb="FF000000"/>
        <rFont val="Arial"/>
      </rPr>
      <t>7</t>
    </r>
  </si>
  <si>
    <t>Loss on contract termination</t>
  </si>
  <si>
    <r>
      <rPr>
        <sz val="7"/>
        <color rgb="FF000000"/>
        <rFont val="Arial"/>
      </rPr>
      <t>Amortization of acquired intangibles</t>
    </r>
    <r>
      <rPr>
        <vertAlign val="superscript"/>
        <sz val="7"/>
        <color rgb="FF000000"/>
        <rFont val="Arial"/>
      </rPr>
      <t>4</t>
    </r>
  </si>
  <si>
    <r>
      <rPr>
        <sz val="7"/>
        <color rgb="FF000000"/>
        <rFont val="Arial"/>
      </rPr>
      <t>Restructuring expense</t>
    </r>
    <r>
      <rPr>
        <vertAlign val="superscript"/>
        <sz val="7"/>
        <color rgb="FF000000"/>
        <rFont val="Arial"/>
      </rPr>
      <t>7</t>
    </r>
  </si>
  <si>
    <t>Gain on sale of subsidiaries</t>
  </si>
  <si>
    <t>Impairment of goodwill and acquired intangible assets</t>
  </si>
  <si>
    <t>Total costs and expenses (incl. cost of revenue)</t>
  </si>
  <si>
    <t>Income (loss) from operations</t>
  </si>
  <si>
    <r>
      <rPr>
        <sz val="7"/>
        <color rgb="FF000000"/>
        <rFont val="Arial"/>
      </rPr>
      <t xml:space="preserve">Other income (expense), net </t>
    </r>
    <r>
      <rPr>
        <vertAlign val="superscript"/>
        <sz val="7"/>
        <color rgb="FF000000"/>
        <rFont val="Arial"/>
      </rPr>
      <t>6</t>
    </r>
  </si>
  <si>
    <r>
      <rPr>
        <sz val="7"/>
        <color rgb="FF000000"/>
        <rFont val="Arial"/>
      </rPr>
      <t>Interest (expense), net</t>
    </r>
    <r>
      <rPr>
        <vertAlign val="superscript"/>
        <sz val="7"/>
        <color rgb="FF000000"/>
        <rFont val="Arial"/>
      </rPr>
      <t>5</t>
    </r>
  </si>
  <si>
    <t>Loss on early extinguishment of debt</t>
  </si>
  <si>
    <r>
      <rPr>
        <sz val="7"/>
        <color rgb="FF000000"/>
        <rFont val="Arial"/>
      </rPr>
      <t>Income (loss) before income taxes</t>
    </r>
    <r>
      <rPr>
        <vertAlign val="superscript"/>
        <sz val="7"/>
        <color rgb="FF000000"/>
        <rFont val="Arial"/>
      </rPr>
      <t xml:space="preserve"> 6</t>
    </r>
  </si>
  <si>
    <t xml:space="preserve">Income tax provision (benefit) </t>
  </si>
  <si>
    <t>Loss in equity interests</t>
  </si>
  <si>
    <r>
      <rPr>
        <sz val="7"/>
        <color rgb="FF000000"/>
        <rFont val="Arial"/>
      </rPr>
      <t xml:space="preserve">Net income (loss) </t>
    </r>
    <r>
      <rPr>
        <vertAlign val="superscript"/>
        <sz val="7"/>
        <color rgb="FF000000"/>
        <rFont val="Arial"/>
      </rPr>
      <t>6</t>
    </r>
  </si>
  <si>
    <t>Net (income) loss attributable to noncontrolling interest</t>
  </si>
  <si>
    <r>
      <rPr>
        <sz val="7"/>
        <color rgb="FF000000"/>
        <rFont val="Arial"/>
      </rPr>
      <t xml:space="preserve">Net income (loss) attributable to Cimpress plc </t>
    </r>
    <r>
      <rPr>
        <vertAlign val="superscript"/>
        <sz val="7"/>
        <color rgb="FF000000"/>
        <rFont val="Arial"/>
      </rPr>
      <t>6</t>
    </r>
  </si>
  <si>
    <r>
      <rPr>
        <sz val="7"/>
        <color rgb="FF000000"/>
        <rFont val="Arial"/>
      </rPr>
      <t>Diluted net income (loss) per share</t>
    </r>
    <r>
      <rPr>
        <vertAlign val="superscript"/>
        <sz val="7"/>
        <color rgb="FF000000"/>
        <rFont val="Arial"/>
      </rPr>
      <t xml:space="preserve"> 6</t>
    </r>
  </si>
  <si>
    <r>
      <rPr>
        <sz val="7"/>
        <color rgb="FF000000"/>
        <rFont val="Arial"/>
      </rPr>
      <t xml:space="preserve">Weighted average shares outstanding - diluted (basic in loss case) </t>
    </r>
    <r>
      <rPr>
        <vertAlign val="superscript"/>
        <sz val="7"/>
        <color rgb="FF000000"/>
        <rFont val="Arial"/>
      </rPr>
      <t>6</t>
    </r>
  </si>
  <si>
    <t>MARGIN METRICS:</t>
  </si>
  <si>
    <t>Gross profit as a percent of revenue</t>
  </si>
  <si>
    <r>
      <rPr>
        <sz val="7"/>
        <color rgb="FF000000"/>
        <rFont val="Arial"/>
      </rPr>
      <t>Contribution profit as a percent of revenue</t>
    </r>
    <r>
      <rPr>
        <vertAlign val="superscript"/>
        <sz val="7"/>
        <color rgb="FF000000"/>
        <rFont val="Arial"/>
      </rPr>
      <t>3</t>
    </r>
  </si>
  <si>
    <t>Operating income (loss) as a percent of revenue</t>
  </si>
  <si>
    <t>Net income (loss) attributable to Cimpress plc as a percent of revenue</t>
  </si>
  <si>
    <r>
      <rPr>
        <vertAlign val="superscript"/>
        <sz val="7"/>
        <color rgb="FF000000"/>
        <rFont val="Arial"/>
      </rPr>
      <t xml:space="preserve">1 </t>
    </r>
    <r>
      <rPr>
        <sz val="7"/>
        <color rgb="FF000000"/>
        <rFont val="Arial"/>
      </rPr>
      <t xml:space="preserve">Quarterly results are unaudited and when added together, may not equal annual results due to rounding. 
</t>
    </r>
    <r>
      <rPr>
        <vertAlign val="superscript"/>
        <sz val="7"/>
        <color rgb="FF000000"/>
        <rFont val="Arial"/>
      </rPr>
      <t>2</t>
    </r>
    <r>
      <rPr>
        <sz val="7"/>
        <color rgb="FF000000"/>
        <rFont val="Arial"/>
      </rPr>
      <t xml:space="preserve"> During the first quarter of fiscal year 2022, we identified an immaterial error related to the presentation of revenue for one-to-one design service arrangements that overstated revenue and cost of revenue for the period from October 1, 2020 through June 30, 2021. As a result, we have revised our previously reported results to present these transactions on a net basis, which decreased revenue and cost of revenue by $5,241, $5,489 and $5,822 in the second, third and fourth quarters of fiscal year 2021, respectively, and $16,522 for the fiscal year ended June 30, 2021.
</t>
    </r>
    <r>
      <rPr>
        <vertAlign val="superscript"/>
        <sz val="7"/>
        <color rgb="FF000000"/>
        <rFont val="Arial"/>
      </rPr>
      <t xml:space="preserve">3 </t>
    </r>
    <r>
      <rPr>
        <sz val="7"/>
        <color rgb="FF000000"/>
        <rFont val="Arial"/>
      </rPr>
      <t xml:space="preserve">Contribution margin is defined as revenue minus the cost of revenue, the cost of advertising and payment processing, as a percent of total revenue. Historical consolidated advertising expense and payment processing is in the "Operating Metrics" tab of this spreadsheet. 
</t>
    </r>
    <r>
      <rPr>
        <vertAlign val="superscript"/>
        <sz val="7"/>
        <color rgb="FF000000"/>
        <rFont val="Arial"/>
      </rPr>
      <t>4</t>
    </r>
    <r>
      <rPr>
        <sz val="7"/>
        <color rgb="FF000000"/>
        <rFont val="Arial"/>
      </rPr>
      <t xml:space="preserve"> During the third quarter of FY2017 we changed the presentation of amortization expense for acquired intangible assets. The expense was previously classified within each of the respective expense lines of our consolidated statement of operations and now is presented as a separate financial statement line item, "Amortization of acquired intangible assets". Periods presented before FY2015 were not recast to reflect this change.
</t>
    </r>
    <r>
      <rPr>
        <vertAlign val="superscript"/>
        <sz val="7"/>
        <color rgb="FF000000"/>
        <rFont val="Arial"/>
      </rPr>
      <t>5</t>
    </r>
    <r>
      <rPr>
        <sz val="7"/>
        <color rgb="FF000000"/>
        <rFont val="Arial"/>
      </rPr>
      <t xml:space="preserve"> During Q1 FY2020, we adopted the new lease accounting standard, ASC 842, which resulted in a change in classification of our Waltham, Massachusetts build-to-suit lease from a finance lease to an operating lease. For the periods from Q1 FY2016 through Q4 FY2019, we presented approximately $28.7 million of expense associated with this lease within interest expense, net. Due to the change in lease classification during Q1 FY2020, we now recognize the impact of all expense related to the lease within operating expenses. We did not recast the prior periods to reflect this change in classification. 
</t>
    </r>
    <r>
      <rPr>
        <vertAlign val="superscript"/>
        <sz val="7"/>
        <color rgb="FF000000"/>
        <rFont val="Arial"/>
      </rPr>
      <t>6</t>
    </r>
    <r>
      <rPr>
        <sz val="7"/>
        <color rgb="FF000000"/>
        <rFont val="Arial"/>
      </rPr>
      <t xml:space="preserve"> </t>
    </r>
    <r>
      <rPr>
        <sz val="7"/>
        <color rgb="FF000000"/>
        <rFont val="Arial"/>
      </rPr>
      <t xml:space="preserve">During the second quarter of fiscal year 2022, we identified an immaterial error related to the recognition of foreign currency gains that were included in other income (expense), net, and revised our previously reported results to recognize the hedging instrument’s foreign currency gains of $7,518 and $9,027 for the fourth quarter of fiscal 2021 and first quarter of fiscal 2022, respectively, within accumulated other comprehensive loss. 
</t>
    </r>
    <r>
      <rPr>
        <sz val="7"/>
        <color rgb="FF000000"/>
        <rFont val="Arial"/>
      </rPr>
      <t xml:space="preserve">
</t>
    </r>
    <r>
      <rPr>
        <vertAlign val="superscript"/>
        <sz val="7"/>
        <color rgb="FF000000"/>
        <rFont val="Arial"/>
      </rPr>
      <t xml:space="preserve">7 </t>
    </r>
    <r>
      <rPr>
        <sz val="7"/>
        <color rgb="FF000000"/>
        <rFont val="Arial"/>
      </rPr>
      <t>The amounts in the table above include share-based compensation (SBC) as follows:</t>
    </r>
  </si>
  <si>
    <t>Cost of revenue</t>
  </si>
  <si>
    <t>N/A</t>
  </si>
  <si>
    <t>Technology and development expense</t>
  </si>
  <si>
    <t>Marketing and selling expense</t>
  </si>
  <si>
    <t>General and administrative expense</t>
  </si>
  <si>
    <t>Restructuring expense</t>
  </si>
  <si>
    <t>Total share-based compensation expense</t>
  </si>
  <si>
    <r>
      <rPr>
        <b/>
        <sz val="7"/>
        <color rgb="FF000000"/>
        <rFont val="Arial"/>
      </rPr>
      <t>Balance Sheet</t>
    </r>
    <r>
      <rPr>
        <b/>
        <vertAlign val="superscript"/>
        <sz val="7"/>
        <color rgb="FF000000"/>
        <rFont val="Arial"/>
      </rPr>
      <t xml:space="preserve">1
</t>
    </r>
    <r>
      <rPr>
        <i/>
        <sz val="7"/>
        <color rgb="FF000000"/>
        <rFont val="Arial"/>
      </rPr>
      <t>In $ thousands</t>
    </r>
  </si>
  <si>
    <t>June 30, 2005</t>
  </si>
  <si>
    <t>June 30, 2006</t>
  </si>
  <si>
    <t>June 30, 2007</t>
  </si>
  <si>
    <t>June 30, 2008</t>
  </si>
  <si>
    <t>June 30, 2009</t>
  </si>
  <si>
    <t>June 30, 2010</t>
  </si>
  <si>
    <t>June 30, 2011</t>
  </si>
  <si>
    <t>June 30, 2012</t>
  </si>
  <si>
    <t>June 30, 2013</t>
  </si>
  <si>
    <t>June 30, 2014</t>
  </si>
  <si>
    <t>June 30, 2015</t>
  </si>
  <si>
    <t>June 30, 2016</t>
  </si>
  <si>
    <t>June 30, 2017</t>
  </si>
  <si>
    <t>June 30, 2018</t>
  </si>
  <si>
    <t>June 30, 
2019</t>
  </si>
  <si>
    <t>June 30, 2020</t>
  </si>
  <si>
    <t>June 30, 2021</t>
  </si>
  <si>
    <t>June 30,
2022</t>
  </si>
  <si>
    <t>December 31, 2022</t>
  </si>
  <si>
    <t>CONSOLIDATED BALANCE SHEET:</t>
  </si>
  <si>
    <t>Assets</t>
  </si>
  <si>
    <t>Current assets:</t>
  </si>
  <si>
    <t>Cash and cash equivalents</t>
  </si>
  <si>
    <t>Marketable securities</t>
  </si>
  <si>
    <t>Accounts receivable, net of allowances</t>
  </si>
  <si>
    <t>Inventory</t>
  </si>
  <si>
    <t>Prepaid expenses and other current assets</t>
  </si>
  <si>
    <t>Assets held for sale</t>
  </si>
  <si>
    <t>Total current assets</t>
  </si>
  <si>
    <t>Property, plant and equipment, net</t>
  </si>
  <si>
    <r>
      <rPr>
        <sz val="7"/>
        <color rgb="FF000000"/>
        <rFont val="Arial"/>
      </rPr>
      <t>Operating lease assets, net</t>
    </r>
    <r>
      <rPr>
        <vertAlign val="superscript"/>
        <sz val="7"/>
        <color rgb="FF000000"/>
        <rFont val="Arial"/>
      </rPr>
      <t>2</t>
    </r>
  </si>
  <si>
    <t>Software and website development costs, net</t>
  </si>
  <si>
    <t>Deferred tax assets</t>
  </si>
  <si>
    <t>Goodwill</t>
  </si>
  <si>
    <t>Intangible assets, net</t>
  </si>
  <si>
    <t>Marketable securities, non-current</t>
  </si>
  <si>
    <t>Other assets</t>
  </si>
  <si>
    <t>Total assets</t>
  </si>
  <si>
    <t>Liabilities, noncontrolling interests and shareholders’ equity (deficit)</t>
  </si>
  <si>
    <t>Current liabilities:</t>
  </si>
  <si>
    <t>Accounts payable</t>
  </si>
  <si>
    <t>Accrued expenses</t>
  </si>
  <si>
    <t>Deferred revenue</t>
  </si>
  <si>
    <t>Deferred tax liabilities</t>
  </si>
  <si>
    <t>Short-term debt</t>
  </si>
  <si>
    <r>
      <rPr>
        <sz val="7"/>
        <color rgb="FF000000"/>
        <rFont val="Arial"/>
      </rPr>
      <t>Operating lease liabilities, current</t>
    </r>
    <r>
      <rPr>
        <vertAlign val="superscript"/>
        <sz val="7"/>
        <color rgb="FF000000"/>
        <rFont val="Arial"/>
      </rPr>
      <t>2</t>
    </r>
  </si>
  <si>
    <t>Other current liabilities</t>
  </si>
  <si>
    <t>Liabilities held for sale</t>
  </si>
  <si>
    <t>Total current liabilities</t>
  </si>
  <si>
    <t>Long-term debt</t>
  </si>
  <si>
    <t>Lease financing obligation</t>
  </si>
  <si>
    <r>
      <rPr>
        <sz val="7"/>
        <color rgb="FF000000"/>
        <rFont val="Arial"/>
      </rPr>
      <t>Operating lease liabilities, non-current</t>
    </r>
    <r>
      <rPr>
        <vertAlign val="superscript"/>
        <sz val="7"/>
        <color rgb="FF000000"/>
        <rFont val="Arial"/>
      </rPr>
      <t>2</t>
    </r>
  </si>
  <si>
    <t>Other liabilities</t>
  </si>
  <si>
    <t>Total liabilities</t>
  </si>
  <si>
    <t>Commitments and contingencies</t>
  </si>
  <si>
    <t>Redeemable noncontrolling interests</t>
  </si>
  <si>
    <t>Shareholders’ equity (deficit):</t>
  </si>
  <si>
    <t>Preferred shares, nominal value €0.01 per share</t>
  </si>
  <si>
    <t>Ordinary shares, nominal value €0.01 per share</t>
  </si>
  <si>
    <r>
      <rPr>
        <sz val="7"/>
        <color rgb="FF000000"/>
        <rFont val="Arial"/>
      </rPr>
      <t>Deferred ordinary shares, nominal value €1.00 per share</t>
    </r>
    <r>
      <rPr>
        <vertAlign val="superscript"/>
        <sz val="7"/>
        <color rgb="FF000000"/>
        <rFont val="Arial"/>
      </rPr>
      <t>3</t>
    </r>
  </si>
  <si>
    <t>Treasury shares, at cost</t>
  </si>
  <si>
    <t>Series A redeemable convertible preferred shares</t>
  </si>
  <si>
    <t>Series B redeemable convertible preferred shares</t>
  </si>
  <si>
    <t>Additional paid-in capital</t>
  </si>
  <si>
    <r>
      <rPr>
        <sz val="7"/>
        <color rgb="FF000000"/>
        <rFont val="Arial"/>
      </rPr>
      <t>Retained earnings</t>
    </r>
    <r>
      <rPr>
        <vertAlign val="superscript"/>
        <sz val="7"/>
        <color rgb="FF000000"/>
        <rFont val="Arial"/>
      </rPr>
      <t xml:space="preserve"> 4</t>
    </r>
  </si>
  <si>
    <r>
      <rPr>
        <sz val="7"/>
        <color rgb="FF000000"/>
        <rFont val="Arial"/>
      </rPr>
      <t>Accumulated other income (loss)</t>
    </r>
    <r>
      <rPr>
        <vertAlign val="superscript"/>
        <sz val="7"/>
        <color rgb="FF000000"/>
        <rFont val="Arial"/>
      </rPr>
      <t xml:space="preserve"> 4</t>
    </r>
  </si>
  <si>
    <t>Total shareholders’ equity (deficit) attributable to Cimpress plc</t>
  </si>
  <si>
    <t>Noncontrolling interests</t>
  </si>
  <si>
    <t>Total shareholders' equity (deficit)</t>
  </si>
  <si>
    <t>Total liabilities, noncontrolling interests and shareholders’ equity (deficit)</t>
  </si>
  <si>
    <r>
      <rPr>
        <vertAlign val="superscript"/>
        <sz val="7"/>
        <color rgb="FF000000"/>
        <rFont val="Arial"/>
      </rPr>
      <t xml:space="preserve">1 </t>
    </r>
    <r>
      <rPr>
        <sz val="7"/>
        <color rgb="FF000000"/>
        <rFont val="Arial"/>
      </rPr>
      <t>Quarterly results are unaudited and when added together may not equal annual results due to rounding.</t>
    </r>
  </si>
  <si>
    <r>
      <rPr>
        <vertAlign val="superscript"/>
        <sz val="7"/>
        <color rgb="FF000000"/>
        <rFont val="Arial"/>
      </rPr>
      <t>2</t>
    </r>
    <r>
      <rPr>
        <sz val="7"/>
        <color rgb="FF000000"/>
        <rFont val="Arial"/>
      </rPr>
      <t xml:space="preserve"> During Q1 FY2020, we adopted the new lease accounting standard, ASC 842. Before adopting this new standard, operating leases were recognized in the consolidated statement of operations on a straight-line basis over the term of the lease, with impacts of straight-line accounting recognized in other assets and liabilities on the consolidated balance sheet. Beginning in Q1 FY2020, we have recognized operating lease assets and liabilities on the consolidated balance sheet, which replaced the impact of straight-line accounting in other assets and liabilities.</t>
    </r>
  </si>
  <si>
    <r>
      <rPr>
        <vertAlign val="superscript"/>
        <sz val="7"/>
        <color rgb="FF000000"/>
        <rFont val="Arial"/>
      </rPr>
      <t xml:space="preserve">3 </t>
    </r>
    <r>
      <rPr>
        <sz val="7"/>
        <color rgb="FF000000"/>
        <rFont val="Arial"/>
      </rPr>
      <t xml:space="preserve">In conjunction with the cross-border merger to Ireland, 25,000 Cimpress plc deferred ordinary shares were issued to meet the statutory minimum capital requirements of an Irish public limited company. These deferred ordinary shares will not dilute the economic ownership of Cimpress plc shareholders as they have no voting rights, and do not entitle the holders to dividends or distributions, or to participate in surplus assets beyond the nominal value of the shares.
</t>
    </r>
    <r>
      <rPr>
        <sz val="7"/>
        <color rgb="FF000000"/>
        <rFont val="Arial"/>
      </rPr>
      <t/>
    </r>
  </si>
  <si>
    <r>
      <rPr>
        <sz val="7"/>
        <color rgb="FF000000"/>
        <rFont val="Arial"/>
      </rPr>
      <t xml:space="preserve">4 During the second quarter of fiscal year 2022, we identified an immaterial error related to the recognition of foreign currency gains that were included in other income (expense), net, and revised our previously reported results to recognize the hedging instrument’s foreign currency gains of $7,518 and $9,027 for the fourth quarter of fiscal 2021 and first quarter of fiscal 2022, respectively, within accumulated other comprehensive loss. </t>
    </r>
  </si>
  <si>
    <r>
      <rPr>
        <b/>
        <sz val="7"/>
        <color rgb="FF000000"/>
        <rFont val="Arial"/>
      </rPr>
      <t>Cash Flow Statement</t>
    </r>
    <r>
      <rPr>
        <b/>
        <vertAlign val="superscript"/>
        <sz val="7"/>
        <color rgb="FF000000"/>
        <rFont val="Arial"/>
      </rPr>
      <t xml:space="preserve">1
</t>
    </r>
    <r>
      <rPr>
        <i/>
        <sz val="7"/>
        <color rgb="FF000000"/>
        <rFont val="Arial"/>
      </rPr>
      <t>In $ thousands</t>
    </r>
  </si>
  <si>
    <t>CONSOLIDATED STATEMENTS OF CASH FLOWS:</t>
  </si>
  <si>
    <t>Operating activities</t>
  </si>
  <si>
    <t>Net income (loss)</t>
  </si>
  <si>
    <t>Adjustments to reconcile net income (loss) to net cash provided by operating activities:</t>
  </si>
  <si>
    <t>Depreciation and amortization</t>
  </si>
  <si>
    <t>Amortization of premiums and discounts on short-term investments</t>
  </si>
  <si>
    <t>Share-based compensation expense</t>
  </si>
  <si>
    <t>Impairment of long-lived assets</t>
  </si>
  <si>
    <t>Deferred taxes</t>
  </si>
  <si>
    <t>Loss on sale of equity method investment</t>
  </si>
  <si>
    <t>Non-cash gain on equipment</t>
  </si>
  <si>
    <t>Provision for (recovery of) doubtful accounts</t>
  </si>
  <si>
    <t>Abandonment of long-lived assets</t>
  </si>
  <si>
    <t>Change in contingent earn-out liability</t>
  </si>
  <si>
    <t>Gain on sale of available-for-sale securities</t>
  </si>
  <si>
    <t>Unrealized loss on derivatives not designated as hedging instruments included in net income (loss)</t>
  </si>
  <si>
    <t>Payments of contingent consideration in excess of acquisition date fair value</t>
  </si>
  <si>
    <t>Effect of exchange rate changes on monetary assets and liabilities denominated in non-functional currency</t>
  </si>
  <si>
    <t>Other non-cash items</t>
  </si>
  <si>
    <t>Gain on proceeds from insurance</t>
  </si>
  <si>
    <t>Changes in operating assets and liabilities:</t>
  </si>
  <si>
    <t>Accounts receivable</t>
  </si>
  <si>
    <t>Interest receivable</t>
  </si>
  <si>
    <t>Prepaid expenses and other assets</t>
  </si>
  <si>
    <t>Accrued expenses and other liabilities</t>
  </si>
  <si>
    <t>Net cash provided by (used in) operating activities</t>
  </si>
  <si>
    <t>Investing activities</t>
  </si>
  <si>
    <t>Purchases of property, plant and equipment</t>
  </si>
  <si>
    <t>Proceeds from the sale of subsidiaries, net of transactions costs and cash divested</t>
  </si>
  <si>
    <t>Business acquisitions, net of cash acquired</t>
  </si>
  <si>
    <t>Purchases of intangible assets</t>
  </si>
  <si>
    <t>Purchases of marketable securities</t>
  </si>
  <si>
    <t>Capitalization of software and website development costs</t>
  </si>
  <si>
    <t>Investment in equity interests</t>
  </si>
  <si>
    <t>Proceeds from sale of available-for-sale securities</t>
  </si>
  <si>
    <t>Proceeds from maturity of held-to-maturity investments</t>
  </si>
  <si>
    <t>Sale of equity securities</t>
  </si>
  <si>
    <t>Proceeds from the sale of assets</t>
  </si>
  <si>
    <t>Proceeds from insurance related to investing activities</t>
  </si>
  <si>
    <t>Proceeds (payments) for settlement of derivatives designated as hedging instruments</t>
  </si>
  <si>
    <t>Other investing activities</t>
  </si>
  <si>
    <t>Net cash provided by (used in) investing activities</t>
  </si>
  <si>
    <t>Financing activities</t>
  </si>
  <si>
    <t xml:space="preserve">Proceeds from borrowings of debt </t>
  </si>
  <si>
    <t>Proceeds from Term Loan B</t>
  </si>
  <si>
    <t>Proceeds from issuance of senior notes</t>
  </si>
  <si>
    <t>Proceeds from issuance of 12% Senior Secured Notes due 2025</t>
  </si>
  <si>
    <t>Payments of debt</t>
  </si>
  <si>
    <t>Payments for early redemption of second lien notes</t>
  </si>
  <si>
    <t>Payments for early redemptions of senior notes</t>
  </si>
  <si>
    <t>Payments of early redemption fees for senior notes</t>
  </si>
  <si>
    <t>Payments of debt issuance costs</t>
  </si>
  <si>
    <t>Payment of deferred offering costs</t>
  </si>
  <si>
    <t>Net proceeds from public offering</t>
  </si>
  <si>
    <t>Payments of purchase consideration included in acquisition-date fair value</t>
  </si>
  <si>
    <t>Proceeds from issuance of warrants</t>
  </si>
  <si>
    <t>Payments of withholding taxes in connection with equity awards</t>
  </si>
  <si>
    <r>
      <rPr>
        <sz val="7"/>
        <color rgb="FF000000"/>
        <rFont val="Arial"/>
      </rPr>
      <t>Payments of finance lease obligations</t>
    </r>
    <r>
      <rPr>
        <vertAlign val="superscript"/>
        <sz val="7"/>
        <color rgb="FF000000"/>
        <rFont val="Arial"/>
      </rPr>
      <t>2</t>
    </r>
  </si>
  <si>
    <t>Purchase of ordinary shares</t>
  </si>
  <si>
    <t>Purchase of noncontrolling interests</t>
  </si>
  <si>
    <t>Proceeds from sale of noncontrolling interest</t>
  </si>
  <si>
    <t>Distribution to noncontrolling interests</t>
  </si>
  <si>
    <t>Proceeds from issuance of ordinary shares</t>
  </si>
  <si>
    <t>Proceeds from issuance of Series B preferred shares, net</t>
  </si>
  <si>
    <t>Repurchase of Series A preferred shares</t>
  </si>
  <si>
    <t>Issuance of loans</t>
  </si>
  <si>
    <t>Capital contribution from noncontrolling interest</t>
  </si>
  <si>
    <t>Other financing activities</t>
  </si>
  <si>
    <t>Net cash (used in) provided by financing activities</t>
  </si>
  <si>
    <t>Effect of exchange rate changes on cash and cash equivalents</t>
  </si>
  <si>
    <t>Change in cash held for sale</t>
  </si>
  <si>
    <t>Net increase (decrease) in cash and cash equivalents</t>
  </si>
  <si>
    <t>Cash and cash equivalents at beginning of period</t>
  </si>
  <si>
    <t>Cash and cash equivalents at end of period</t>
  </si>
  <si>
    <r>
      <rPr>
        <sz val="7"/>
        <color rgb="FF000000"/>
        <rFont val="Arial"/>
      </rPr>
      <t xml:space="preserve">2 During Q1 FY2020, we adopted the new lease accounting standard, ASC 842, which resulted in a change in classification of our Waltham, Massachusetts build-to-suit lease from a finance lease to an operating lease. For the periods from Q2 FY2016 through Q4 FY2019, we presented approximately $1 million of quarterly payments related this lease within financing activities. Due to the change in lease classification during Q1 FY2020, the impact of these payments is now presented within operating activities. We did not recast the prior periods to reflect this change in classification. </t>
    </r>
  </si>
  <si>
    <r>
      <rPr>
        <b/>
        <sz val="7"/>
        <color rgb="FF000000"/>
        <rFont val="Arial"/>
      </rPr>
      <t>Segment Revenue</t>
    </r>
    <r>
      <rPr>
        <b/>
        <vertAlign val="superscript"/>
        <sz val="7"/>
        <color rgb="FF000000"/>
        <rFont val="Arial"/>
      </rPr>
      <t xml:space="preserve">1
</t>
    </r>
    <r>
      <rPr>
        <i/>
        <sz val="7"/>
        <color rgb="FF000000"/>
        <rFont val="Arial"/>
      </rPr>
      <t>In $ thousands except where noted</t>
    </r>
  </si>
  <si>
    <t>FY2023</t>
  </si>
  <si>
    <t>REVENUE:</t>
  </si>
  <si>
    <r>
      <rPr>
        <sz val="7"/>
        <color rgb="FF000000"/>
        <rFont val="Arial"/>
      </rPr>
      <t>Vista</t>
    </r>
    <r>
      <rPr>
        <vertAlign val="superscript"/>
        <sz val="7"/>
        <color rgb="FF000000"/>
        <rFont val="Arial"/>
      </rPr>
      <t>2</t>
    </r>
  </si>
  <si>
    <t>as % of revenue</t>
  </si>
  <si>
    <t>57 %</t>
  </si>
  <si>
    <t>54 %</t>
  </si>
  <si>
    <t>PrintBrothers</t>
  </si>
  <si>
    <t>17 %</t>
  </si>
  <si>
    <t>The Print Group</t>
  </si>
  <si>
    <t>11 %</t>
  </si>
  <si>
    <t>National Pen</t>
  </si>
  <si>
    <t>8 %</t>
  </si>
  <si>
    <t>12 %</t>
  </si>
  <si>
    <t>All Other Businesses</t>
  </si>
  <si>
    <t>10 %</t>
  </si>
  <si>
    <t>7 %</t>
  </si>
  <si>
    <r>
      <rPr>
        <sz val="7"/>
        <color rgb="FF000000"/>
        <rFont val="Arial"/>
      </rPr>
      <t>Inter-segment eliminations</t>
    </r>
    <r>
      <rPr>
        <vertAlign val="superscript"/>
        <sz val="7"/>
        <color rgb="FF000000"/>
        <rFont val="Arial"/>
      </rPr>
      <t>3,4</t>
    </r>
  </si>
  <si>
    <r>
      <rPr>
        <b/>
        <sz val="7"/>
        <color rgb="FF000000"/>
        <rFont val="Arial"/>
      </rPr>
      <t>Total revenue</t>
    </r>
    <r>
      <rPr>
        <b/>
        <vertAlign val="superscript"/>
        <sz val="7"/>
        <color rgb="FF000000"/>
        <rFont val="Arial"/>
      </rPr>
      <t>2</t>
    </r>
  </si>
  <si>
    <r>
      <rPr>
        <b/>
        <vertAlign val="superscript"/>
        <sz val="7"/>
        <color rgb="FF000000"/>
        <rFont val="Arial"/>
      </rPr>
      <t>3</t>
    </r>
    <r>
      <rPr>
        <b/>
        <sz val="7"/>
        <color rgb="FF000000"/>
        <rFont val="Arial"/>
      </rPr>
      <t>INTER-SEGMENT REVENUE:</t>
    </r>
  </si>
  <si>
    <t>Vista</t>
  </si>
  <si>
    <r>
      <rPr>
        <b/>
        <sz val="7"/>
        <color rgb="FF000000"/>
        <rFont val="Arial"/>
      </rPr>
      <t>Total inter-segment revenue</t>
    </r>
    <r>
      <rPr>
        <b/>
        <vertAlign val="superscript"/>
        <sz val="7"/>
        <color rgb="FF000000"/>
        <rFont val="Arial"/>
      </rPr>
      <t>4</t>
    </r>
  </si>
  <si>
    <r>
      <rPr>
        <b/>
        <sz val="7"/>
        <color rgb="FF000000"/>
        <rFont val="Arial"/>
      </rPr>
      <t>SEGMENT REVENUE BY GEOGRAPHIC REGION</t>
    </r>
    <r>
      <rPr>
        <b/>
        <vertAlign val="superscript"/>
        <sz val="7"/>
        <color rgb="FF000000"/>
        <rFont val="Arial"/>
      </rPr>
      <t>5</t>
    </r>
    <r>
      <rPr>
        <b/>
        <sz val="7"/>
        <color rgb="FF000000"/>
        <rFont val="Arial"/>
      </rPr>
      <t>:</t>
    </r>
  </si>
  <si>
    <r>
      <rPr>
        <b/>
        <sz val="7"/>
        <color rgb="FF000000"/>
        <rFont val="Arial"/>
      </rPr>
      <t>Vista</t>
    </r>
    <r>
      <rPr>
        <b/>
        <vertAlign val="superscript"/>
        <sz val="7"/>
        <color rgb="FF000000"/>
        <rFont val="Arial"/>
      </rPr>
      <t>4</t>
    </r>
  </si>
  <si>
    <t>North America</t>
  </si>
  <si>
    <t>Europe</t>
  </si>
  <si>
    <r>
      <rPr>
        <sz val="7"/>
        <color rgb="FF000000"/>
        <rFont val="Arial"/>
      </rPr>
      <t>Other</t>
    </r>
    <r>
      <rPr>
        <vertAlign val="superscript"/>
        <sz val="7"/>
        <color rgb="FF000000"/>
        <rFont val="Arial"/>
      </rPr>
      <t>2</t>
    </r>
  </si>
  <si>
    <t>Inter-segment revenue</t>
  </si>
  <si>
    <r>
      <rPr>
        <b/>
        <sz val="7"/>
        <color rgb="FF000000"/>
        <rFont val="Arial"/>
      </rPr>
      <t>Total segment revenue</t>
    </r>
    <r>
      <rPr>
        <b/>
        <vertAlign val="superscript"/>
        <sz val="7"/>
        <color rgb="FF000000"/>
        <rFont val="Arial"/>
      </rPr>
      <t>2</t>
    </r>
  </si>
  <si>
    <r>
      <rPr>
        <b/>
        <sz val="7"/>
        <color rgb="FF000000"/>
        <rFont val="Arial"/>
      </rPr>
      <t>PrintBrothers</t>
    </r>
    <r>
      <rPr>
        <b/>
        <vertAlign val="superscript"/>
        <sz val="7"/>
        <color rgb="FF000000"/>
        <rFont val="Arial"/>
      </rPr>
      <t>4</t>
    </r>
  </si>
  <si>
    <t>Other</t>
  </si>
  <si>
    <t>Total segment revenue</t>
  </si>
  <si>
    <r>
      <rPr>
        <b/>
        <sz val="7"/>
        <color rgb="FF000000"/>
        <rFont val="Arial"/>
      </rPr>
      <t>The Print Group</t>
    </r>
    <r>
      <rPr>
        <b/>
        <vertAlign val="superscript"/>
        <sz val="7"/>
        <color rgb="FF000000"/>
        <rFont val="Arial"/>
      </rPr>
      <t>4</t>
    </r>
  </si>
  <si>
    <r>
      <rPr>
        <b/>
        <sz val="7"/>
        <color rgb="FF000000"/>
        <rFont val="Arial"/>
      </rPr>
      <t>All Other Businesses</t>
    </r>
    <r>
      <rPr>
        <b/>
        <vertAlign val="superscript"/>
        <sz val="7"/>
        <color rgb="FF000000"/>
        <rFont val="Arial"/>
      </rPr>
      <t>4</t>
    </r>
  </si>
  <si>
    <r>
      <rPr>
        <vertAlign val="superscript"/>
        <sz val="7"/>
        <color rgb="FF000000"/>
        <rFont val="Arial"/>
      </rPr>
      <t>2</t>
    </r>
    <r>
      <rPr>
        <sz val="7"/>
        <color rgb="FF000000"/>
        <rFont val="Arial"/>
      </rPr>
      <t>During the first quarter of fiscal year 2022, we identified an immaterial error related to the presentation of revenue for one-to-one design service arrangements that overstated revenue and cost of revenue for the period from October 1, 2020 through June 30, 2021. As a result, we have revised our previously reported results to present these transactions on a net basis, which decreased Vista segment revenue and consolidated revenue by $5,241, $5,489 and $5,822 in the second, third and fourth quarters of fiscal year 2021, respectively, and $16,552 for the fiscal year ended June 30, 2021.</t>
    </r>
  </si>
  <si>
    <r>
      <rPr>
        <vertAlign val="superscript"/>
        <sz val="7"/>
        <color rgb="FF000000"/>
        <rFont val="Arial"/>
      </rPr>
      <t>4</t>
    </r>
    <r>
      <rPr>
        <sz val="7"/>
        <color rgb="FF000000"/>
        <rFont val="Arial"/>
      </rPr>
      <t xml:space="preserve"> In Q4 FY2019 we began reporting the Upload and Print businesses as two separate reportable segments - PrintBrothers and The Print Group. In Q1 FY2020 we moved three businesses previously included in our All Other Businesses segment into our Vista segment. We have recast historical results back to Q1 FY2017 to reflect both of these changes, including inter-segment revenue.</t>
    </r>
  </si>
  <si>
    <r>
      <rPr>
        <vertAlign val="superscript"/>
        <sz val="7"/>
        <color rgb="FF000000"/>
        <rFont val="Arial"/>
      </rPr>
      <t xml:space="preserve">5 </t>
    </r>
    <r>
      <rPr>
        <sz val="7"/>
        <color rgb="FF000000"/>
        <rFont val="Arial"/>
      </rPr>
      <t>Segment revenue by geographic region is in USD.</t>
    </r>
  </si>
  <si>
    <t xml:space="preserve">Note: During Q1 FY2018, we began presenting inter-segment fulfillment activity as revenue for the fulfilling business unit for purposes of measuring and reporting our segment financial performance. We have revised historical results to reflect the consistent application of our current accounting methodology. In addition, we adjusted our historical segment profitability for the allocation of certain IT costs that are allocated to each of our businesses in FY2018. </t>
  </si>
  <si>
    <r>
      <rPr>
        <b/>
        <sz val="7"/>
        <color rgb="FF000000"/>
        <rFont val="Arial"/>
      </rPr>
      <t>Segment EBITDA &amp; Other</t>
    </r>
    <r>
      <rPr>
        <b/>
        <vertAlign val="superscript"/>
        <sz val="7"/>
        <color rgb="FF000000"/>
        <rFont val="Arial"/>
      </rPr>
      <t xml:space="preserve">1,2
</t>
    </r>
    <r>
      <rPr>
        <i/>
        <sz val="7"/>
        <color rgb="FF000000"/>
        <rFont val="Arial"/>
      </rPr>
      <t>In $ thousands except where noted</t>
    </r>
  </si>
  <si>
    <t>SEGMENT EBITDA (LOSS):</t>
  </si>
  <si>
    <r>
      <rPr>
        <i/>
        <sz val="7"/>
        <color rgb="FF000000"/>
        <rFont val="Arial"/>
      </rPr>
      <t>as % of segment revenue</t>
    </r>
    <r>
      <rPr>
        <i/>
        <vertAlign val="superscript"/>
        <sz val="7"/>
        <color rgb="FF000000"/>
        <rFont val="Arial"/>
      </rPr>
      <t>10</t>
    </r>
  </si>
  <si>
    <t>13 %</t>
  </si>
  <si>
    <t>25 %</t>
  </si>
  <si>
    <t>19 %</t>
  </si>
  <si>
    <t>22 %</t>
  </si>
  <si>
    <t>23 %</t>
  </si>
  <si>
    <t>24 %</t>
  </si>
  <si>
    <t>27 %</t>
  </si>
  <si>
    <t>as % of segment revenue</t>
  </si>
  <si>
    <t>9 %</t>
  </si>
  <si>
    <t>5 %</t>
  </si>
  <si>
    <t>18 %</t>
  </si>
  <si>
    <t>20 %</t>
  </si>
  <si>
    <t>21 %</t>
  </si>
  <si>
    <t>16 %</t>
  </si>
  <si>
    <t xml:space="preserve">National Pen </t>
  </si>
  <si>
    <t>15 %</t>
  </si>
  <si>
    <t>3 %</t>
  </si>
  <si>
    <t>- %</t>
  </si>
  <si>
    <t>4 %</t>
  </si>
  <si>
    <r>
      <rPr>
        <b/>
        <sz val="7"/>
        <color rgb="FF000000"/>
        <rFont val="Arial"/>
      </rPr>
      <t>Total Segment EBITDA</t>
    </r>
    <r>
      <rPr>
        <b/>
        <vertAlign val="superscript"/>
        <sz val="7"/>
        <color rgb="FF000000"/>
        <rFont val="Arial"/>
      </rPr>
      <t>3</t>
    </r>
  </si>
  <si>
    <r>
      <rPr>
        <sz val="7"/>
        <color rgb="FF000000"/>
        <rFont val="Arial"/>
      </rPr>
      <t>Central and corporate costs ex. unallocated SBC</t>
    </r>
    <r>
      <rPr>
        <vertAlign val="superscript"/>
        <sz val="7"/>
        <color rgb="FF000000"/>
        <rFont val="Arial"/>
      </rPr>
      <t>4</t>
    </r>
  </si>
  <si>
    <r>
      <rPr>
        <sz val="7"/>
        <color rgb="FF000000"/>
        <rFont val="Arial"/>
      </rPr>
      <t>Unallocated SBC</t>
    </r>
    <r>
      <rPr>
        <vertAlign val="superscript"/>
        <sz val="7"/>
        <color rgb="FF000000"/>
        <rFont val="Arial"/>
      </rPr>
      <t>4</t>
    </r>
  </si>
  <si>
    <t>Exclude: share-based compensation included in segment EBITDA</t>
  </si>
  <si>
    <t>Include: Realized gains (losses) on certain currency derivatives not included in segment EBITDA</t>
  </si>
  <si>
    <t>Adjusted EBITDA</t>
  </si>
  <si>
    <r>
      <rPr>
        <sz val="7"/>
        <color rgb="FF000000"/>
        <rFont val="Arial"/>
      </rPr>
      <t>Waltham, MA lease depreciation adjustment</t>
    </r>
    <r>
      <rPr>
        <vertAlign val="superscript"/>
        <sz val="7"/>
        <color rgb="FF000000"/>
        <rFont val="Arial"/>
      </rPr>
      <t>5</t>
    </r>
  </si>
  <si>
    <t>Proceeds from insurance</t>
  </si>
  <si>
    <t>Earn-out related charges</t>
  </si>
  <si>
    <r>
      <rPr>
        <sz val="7"/>
        <color rgb="FF000000"/>
        <rFont val="Arial"/>
      </rPr>
      <t>Share-based compensation expense</t>
    </r>
    <r>
      <rPr>
        <vertAlign val="superscript"/>
        <sz val="7"/>
        <color rgb="FF000000"/>
        <rFont val="Arial"/>
      </rPr>
      <t>6</t>
    </r>
  </si>
  <si>
    <t xml:space="preserve">Certain impairments and other adjustments </t>
  </si>
  <si>
    <t>Restructuring-related charges</t>
  </si>
  <si>
    <r>
      <rPr>
        <sz val="7"/>
        <color rgb="FF000000"/>
        <rFont val="Arial"/>
      </rPr>
      <t>Interest expense for Waltham, MA lease</t>
    </r>
    <r>
      <rPr>
        <vertAlign val="superscript"/>
        <sz val="7"/>
        <color rgb="FF000000"/>
        <rFont val="Arial"/>
      </rPr>
      <t>5</t>
    </r>
  </si>
  <si>
    <r>
      <rPr>
        <sz val="7"/>
        <color rgb="FF000000"/>
        <rFont val="Arial"/>
      </rPr>
      <t>Gain on purchase or sale of subsidiaries</t>
    </r>
    <r>
      <rPr>
        <vertAlign val="superscript"/>
        <sz val="7"/>
        <color rgb="FF000000"/>
        <rFont val="Arial"/>
      </rPr>
      <t>7</t>
    </r>
  </si>
  <si>
    <t>Realized (gains) losses on currency derivatives not included in operating income</t>
  </si>
  <si>
    <t>Total income from operations</t>
  </si>
  <si>
    <t>Operating income margin</t>
  </si>
  <si>
    <t>6 %</t>
  </si>
  <si>
    <t>2 %</t>
  </si>
  <si>
    <r>
      <rPr>
        <vertAlign val="superscript"/>
        <sz val="7"/>
        <color rgb="FF000000"/>
        <rFont val="Arial"/>
      </rPr>
      <t xml:space="preserve">1 </t>
    </r>
    <r>
      <rPr>
        <sz val="7"/>
        <color rgb="FF000000"/>
        <rFont val="Arial"/>
      </rPr>
      <t xml:space="preserve">Quarterly results are unaudited and when added together may not equal annual results due to rounding.
</t>
    </r>
    <r>
      <rPr>
        <vertAlign val="superscript"/>
        <sz val="7"/>
        <color rgb="FF000000"/>
        <rFont val="Arial"/>
      </rPr>
      <t>2</t>
    </r>
    <r>
      <rPr>
        <sz val="7"/>
        <color rgb="FF000000"/>
        <rFont val="Arial"/>
      </rPr>
      <t xml:space="preserve"> In Q4 FY2019 we began reporting the Upload and Print businesses as two separate reportable segments - PrintBrothers and The Print Group. In Q1 FY2020 we moved three businesses previously included in our All Other Businesses segment into our Vista segment. We have recast historical results back to Q1 FY2017 to reflect both of these changes, including inter-segment revenue. 
</t>
    </r>
    <r>
      <rPr>
        <vertAlign val="superscript"/>
        <sz val="7"/>
        <color rgb="FF000000"/>
        <rFont val="Arial"/>
      </rPr>
      <t>5</t>
    </r>
    <r>
      <rPr>
        <sz val="7"/>
        <color rgb="FF000000"/>
        <rFont val="Arial"/>
      </rPr>
      <t xml:space="preserve"> During Q1 FY2020, we adopted the new lease accounting standard, ASC 842. Our Waltham, MA lease, which was previously classified as build-to-suit, is now classified as an operating lease under the new standard. The Waltham depreciation and interest expense adjustments that were made in comparative periods are no longer made beginning in FY2020, as any impact from the Waltham lease is reflected in operating income. 
</t>
    </r>
    <r>
      <rPr>
        <vertAlign val="superscript"/>
        <sz val="7"/>
        <color rgb="FF000000"/>
        <rFont val="Arial"/>
      </rPr>
      <t>6</t>
    </r>
    <r>
      <rPr>
        <sz val="7"/>
        <color rgb="FF000000"/>
        <rFont val="Arial"/>
      </rPr>
      <t xml:space="preserve"> Includes expense recognized for the change in fair value of contingent consideration and compensation expense related to earn-out mechanisms dependent upon continued employment. 
</t>
    </r>
    <r>
      <rPr>
        <vertAlign val="superscript"/>
        <sz val="7"/>
        <color rgb="FF000000"/>
        <rFont val="Arial"/>
      </rPr>
      <t xml:space="preserve">7 </t>
    </r>
    <r>
      <rPr>
        <sz val="7"/>
        <color rgb="FF000000"/>
        <rFont val="Arial"/>
      </rPr>
      <t xml:space="preserve">Includes the impact of the gain on the sale of Albumprinter, as well as a bargain purchase gain as defined by ASC 805-30 for an acquisition in which the identifiable assets acquired and liabilities assumed are greater than the consideration transferred, that was recognized in general and administrative expense in our consolidated statement of operations during the three months ended September 30, 2017.
</t>
    </r>
    <r>
      <rPr>
        <vertAlign val="superscript"/>
        <sz val="7"/>
        <color rgb="FF000000"/>
        <rFont val="Arial"/>
      </rPr>
      <t>8</t>
    </r>
    <r>
      <rPr>
        <sz val="7"/>
        <color rgb="FF000000"/>
        <rFont val="Arial"/>
      </rPr>
      <t xml:space="preserve">In Q4 FY2020, we reorganized technology teams that previously existed within our Vista business and our central teams. The reorganization resulted in the transfer of employees to our central team, which is intended to better align technology tribes and accelerate the Vista re-platforming efforts. We have revised our presentation of prior periods since Q1 FY18 presented to reflect our revised segment reporting for the 
</t>
    </r>
    <r>
      <rPr>
        <sz val="7"/>
        <color rgb="FF000000"/>
        <rFont val="Arial"/>
      </rPr>
      <t xml:space="preserve">two changes made during fiscal 2020.
</t>
    </r>
    <r>
      <rPr>
        <vertAlign val="superscript"/>
        <sz val="7"/>
        <color rgb="FF000000"/>
        <rFont val="Arial"/>
      </rPr>
      <t>10</t>
    </r>
    <r>
      <rPr>
        <sz val="7"/>
        <color rgb="FF000000"/>
        <rFont val="Arial"/>
      </rPr>
      <t xml:space="preserve">  During the first quarter of fiscal year 2022, we identified an immaterial error related to the presentation of revenue for one-to-one design service arrangements that overstated revenue and cost of revenue for the period from October 1, 2020 through June 30, 2021. As a result, we have revised our previously reported results to present these transactions on a net basis, which decreased Vista segment revenue and consolidated revenue by $5,241, $5,489 and $5,822 in the second, third and fourth quarters of fiscal year 2021, respectively, and $16,810 for the fiscal year ended June 30, 2021.</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vertAlign val="superscript"/>
        <sz val="7"/>
        <color rgb="FF000000"/>
        <rFont val="Arial"/>
      </rPr>
      <t>11</t>
    </r>
    <r>
      <rPr>
        <sz val="7"/>
        <color rgb="FF000000"/>
        <rFont val="Arial"/>
      </rPr>
      <t xml:space="preserve"> </t>
    </r>
    <r>
      <rPr>
        <sz val="7"/>
        <color rgb="FF000000"/>
        <rFont val="Arial"/>
      </rPr>
      <t>In Q4 FY2022, we transferred certain variable costs previously included in Central and corporate costs to Cimpress businesses to drive better financial accountability for these costs. These costs are managed by our central technology team but directly relate to consumption by our businesses. The only material cost transfer relates to Vista, which we have recast backwards to all periods starting in FY2020 forward to ensure comparability for Vista and these central and corporate costs. The recast transferred $4.9 million, $6.0 million and $3.7 million  of cost for FY2022 (Q3YTD), FY2021, and FY2020, respectively, from central and corporate costs to Vista. Additionally, we reduced our previously reported MCP investments for Q1 FY2022, Q2 FY2022, and Q3 FY2022 as the transfer of these variable costs reduced our estimated investment in the platform. All other business impacts are immaterial and will be reported in each business in future periods as they use these services</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r>
  </si>
  <si>
    <r>
      <rPr>
        <b/>
        <vertAlign val="superscript"/>
        <sz val="7"/>
        <color rgb="FF000000"/>
        <rFont val="Arial"/>
      </rPr>
      <t>3</t>
    </r>
    <r>
      <rPr>
        <b/>
        <sz val="7"/>
        <color rgb="FF000000"/>
        <rFont val="Arial"/>
      </rPr>
      <t xml:space="preserve"> SHARE-BASED COMPENSATION INCLUDED IN SEGMENT EBITDA:</t>
    </r>
  </si>
  <si>
    <t>Central and Corporate Costs</t>
  </si>
  <si>
    <r>
      <rPr>
        <b/>
        <sz val="7"/>
        <color rgb="FF000000"/>
        <rFont val="Arial"/>
      </rPr>
      <t>Total share-based compensation included in Segment EBITDA</t>
    </r>
    <r>
      <rPr>
        <b/>
        <vertAlign val="superscript"/>
        <sz val="7"/>
        <color rgb="FF000000"/>
        <rFont val="Arial"/>
      </rPr>
      <t>9</t>
    </r>
  </si>
  <si>
    <r>
      <rPr>
        <b/>
        <vertAlign val="superscript"/>
        <sz val="7"/>
        <color rgb="FF000000"/>
        <rFont val="Arial"/>
      </rPr>
      <t>4</t>
    </r>
    <r>
      <rPr>
        <b/>
        <sz val="7"/>
        <color rgb="FF000000"/>
        <rFont val="Arial"/>
      </rPr>
      <t xml:space="preserve"> CENTRAL AND CORPORATE COSTS DETAIL:</t>
    </r>
  </si>
  <si>
    <t>Corporate costs</t>
  </si>
  <si>
    <r>
      <rPr>
        <sz val="7"/>
        <color rgb="FF000000"/>
        <rFont val="Arial"/>
      </rPr>
      <t>Central operating costs</t>
    </r>
    <r>
      <rPr>
        <vertAlign val="superscript"/>
        <sz val="7"/>
        <color rgb="FF000000"/>
        <rFont val="Arial"/>
      </rPr>
      <t>11</t>
    </r>
  </si>
  <si>
    <r>
      <rPr>
        <sz val="7"/>
        <color rgb="FF000000"/>
        <rFont val="Arial"/>
      </rPr>
      <t>MCP investment</t>
    </r>
    <r>
      <rPr>
        <vertAlign val="superscript"/>
        <sz val="7"/>
        <color rgb="FF000000"/>
        <rFont val="Arial"/>
      </rPr>
      <t>11</t>
    </r>
  </si>
  <si>
    <t>Unallocated SBC</t>
  </si>
  <si>
    <t>Total central and corporate costs</t>
  </si>
  <si>
    <r>
      <rPr>
        <b/>
        <sz val="7"/>
        <color rgb="FF000000"/>
        <rFont val="Arial"/>
      </rPr>
      <t>DEPRECIATION AND AMORTIZATION</t>
    </r>
    <r>
      <rPr>
        <b/>
        <vertAlign val="superscript"/>
        <sz val="7"/>
        <color rgb="FF000000"/>
        <rFont val="Arial"/>
      </rPr>
      <t>8</t>
    </r>
    <r>
      <rPr>
        <b/>
        <sz val="7"/>
        <color rgb="FF000000"/>
        <rFont val="Arial"/>
      </rPr>
      <t>:</t>
    </r>
  </si>
  <si>
    <t>14 %</t>
  </si>
  <si>
    <t>Total depreciation and amortization</t>
  </si>
  <si>
    <r>
      <rPr>
        <b/>
        <vertAlign val="superscript"/>
        <sz val="7"/>
        <color rgb="FF000000"/>
        <rFont val="Arial"/>
      </rPr>
      <t xml:space="preserve">8 </t>
    </r>
    <r>
      <rPr>
        <b/>
        <sz val="7"/>
        <color rgb="FF000000"/>
        <rFont val="Arial"/>
      </rPr>
      <t>ACQUISITION-RELATED AMORTIZATION AND DEPRECIATION INCLUDED IN TOTAL DEPRECIATION AND AMORTIZATION ABOVE:</t>
    </r>
  </si>
  <si>
    <t>Total acquisition-related amortization and depreciation included in total depreciation and amortization above</t>
  </si>
  <si>
    <t>PURCHASES OF PROPERTY, PLANT AND EQUIPMENT:</t>
  </si>
  <si>
    <t>1 %</t>
  </si>
  <si>
    <t>32 %</t>
  </si>
  <si>
    <t>Total purchases of property, plant and equipment</t>
  </si>
  <si>
    <t>CAPITALIZATION OF SOFTWARE AND WEBSITE DEVELOPMENT COSTS:</t>
  </si>
  <si>
    <t>Total capitalization of software and website development costs</t>
  </si>
  <si>
    <t>9 SBC included in segment EBITDA may not sum to total SBC because segment EBITDA excludes restructuring expense, and is therefore excluded from this view as well. Additionally, the accounting value of the Supplemental PSUs (SPSUs) expense or benefit, if any, are included in Central and Corporate Costs.</t>
  </si>
  <si>
    <r>
      <rPr>
        <b/>
        <sz val="7"/>
        <color rgb="FF000000"/>
        <rFont val="Arial"/>
      </rPr>
      <t>Operating Metrics</t>
    </r>
    <r>
      <rPr>
        <b/>
        <vertAlign val="superscript"/>
        <sz val="7"/>
        <color rgb="FF000000"/>
        <rFont val="Arial"/>
      </rPr>
      <t xml:space="preserve">1
</t>
    </r>
    <r>
      <rPr>
        <i/>
        <sz val="7"/>
        <color rgb="FF000000"/>
        <rFont val="Arial"/>
      </rPr>
      <t>In $ thousands except headcount and where noted</t>
    </r>
  </si>
  <si>
    <t>REVENUE METRICS:</t>
  </si>
  <si>
    <t>U.S. revenue</t>
  </si>
  <si>
    <t>Germany revenue</t>
  </si>
  <si>
    <t>Other revenue</t>
  </si>
  <si>
    <t>Physical printed products and other</t>
  </si>
  <si>
    <t>Digital products/services</t>
  </si>
  <si>
    <t>EMPLOYEE HEADCOUNT:</t>
  </si>
  <si>
    <t xml:space="preserve">  Full-time employees</t>
  </si>
  <si>
    <t xml:space="preserve">  Temporary employees</t>
  </si>
  <si>
    <t>Total Cimpress headcount at end of period</t>
  </si>
  <si>
    <t>CONSOLIDATED ADVERTISING SPEND:</t>
  </si>
  <si>
    <t>Total advertising &amp; commissions expense ($ millions)</t>
  </si>
  <si>
    <r>
      <rPr>
        <sz val="7"/>
        <color rgb="FF000000"/>
        <rFont val="Arial"/>
      </rPr>
      <t xml:space="preserve">   Total advertising &amp; payment processing fees ($ millions)</t>
    </r>
    <r>
      <rPr>
        <vertAlign val="superscript"/>
        <sz val="7"/>
        <color rgb="FF000000"/>
        <rFont val="Arial"/>
      </rPr>
      <t>2</t>
    </r>
  </si>
  <si>
    <t>VISTA ADVERTISING SPEND:</t>
  </si>
  <si>
    <t>Vista lower-funnel advertising spend ($M)</t>
  </si>
  <si>
    <t>as % of Vista revenue</t>
  </si>
  <si>
    <t>Vista mid/upper-funnel advertising spend ($M)</t>
  </si>
  <si>
    <r>
      <rPr>
        <sz val="7"/>
        <color rgb="FF000000"/>
        <rFont val="Arial"/>
      </rPr>
      <t>Total Vista advertising &amp; commissions expense ($ millions)</t>
    </r>
    <r>
      <rPr>
        <vertAlign val="superscript"/>
        <sz val="7"/>
        <color rgb="FF000000"/>
        <rFont val="Arial"/>
      </rPr>
      <t>3</t>
    </r>
  </si>
  <si>
    <r>
      <rPr>
        <sz val="7"/>
        <color rgb="FF000000"/>
        <rFont val="Arial"/>
      </rPr>
      <t>as % of Vista revenue</t>
    </r>
    <r>
      <rPr>
        <vertAlign val="superscript"/>
        <sz val="7"/>
        <color rgb="FF000000"/>
        <rFont val="Arial"/>
      </rPr>
      <t>3</t>
    </r>
  </si>
  <si>
    <r>
      <rPr>
        <vertAlign val="superscript"/>
        <sz val="7"/>
        <color rgb="FF000000"/>
        <rFont val="Arial"/>
      </rPr>
      <t xml:space="preserve">1 </t>
    </r>
    <r>
      <rPr>
        <sz val="7"/>
        <color rgb="FF000000"/>
        <rFont val="Arial"/>
      </rPr>
      <t>Metrics are unaudited, approximate, and when added together may not equal annual results due to rounding.</t>
    </r>
  </si>
  <si>
    <r>
      <rPr>
        <vertAlign val="superscript"/>
        <sz val="7"/>
        <color rgb="FF000000"/>
        <rFont val="Arial"/>
      </rPr>
      <t>2</t>
    </r>
    <r>
      <rPr>
        <sz val="7"/>
        <color rgb="FF000000"/>
        <rFont val="Arial"/>
      </rPr>
      <t xml:space="preserve"> Total advertising and payment processing fees includes the Total advertising and commissions expense above, as well as the fees associated with processing customer payments. This number is used to calculate "contribution margin" included on the income statement tab of this spreadsheet.</t>
    </r>
  </si>
  <si>
    <r>
      <rPr>
        <vertAlign val="superscript"/>
        <sz val="7"/>
        <color rgb="FF000000"/>
        <rFont val="Arial"/>
      </rPr>
      <t>3</t>
    </r>
    <r>
      <rPr>
        <sz val="7"/>
        <color rgb="FF000000"/>
        <rFont val="Arial"/>
      </rPr>
      <t xml:space="preserve"> Vista advertising expense ($ and as a percent of revenue) has been recast to reflect the addition of Vista Corporate Solutions, Vista India and Vista Japan.</t>
    </r>
  </si>
  <si>
    <t>Note: values may not sum to total due to rounding.</t>
  </si>
  <si>
    <r>
      <rPr>
        <b/>
        <sz val="7"/>
        <color rgb="FF000000"/>
        <rFont val="Arial"/>
      </rPr>
      <t>Variable and Fixed Cost Commentary</t>
    </r>
    <r>
      <rPr>
        <b/>
        <vertAlign val="superscript"/>
        <sz val="7"/>
        <color rgb="FF000000"/>
        <rFont val="Arial"/>
      </rPr>
      <t xml:space="preserve">1
</t>
    </r>
    <r>
      <rPr>
        <i/>
        <sz val="7"/>
        <color rgb="FF000000"/>
        <rFont val="Arial"/>
      </rPr>
      <t>In $</t>
    </r>
    <r>
      <rPr>
        <i/>
        <sz val="7"/>
        <color rgb="FF000000"/>
        <rFont val="Arial"/>
      </rPr>
      <t>USD</t>
    </r>
    <r>
      <rPr>
        <i/>
        <sz val="7"/>
        <color rgb="FF000000"/>
        <rFont val="Arial"/>
      </rPr>
      <t xml:space="preserve"> </t>
    </r>
    <r>
      <rPr>
        <i/>
        <sz val="7"/>
        <color rgb="FF000000"/>
        <rFont val="Arial"/>
      </rPr>
      <t>millions</t>
    </r>
    <r>
      <rPr>
        <i/>
        <sz val="7"/>
        <color rgb="FF000000"/>
        <rFont val="Arial"/>
      </rPr>
      <t xml:space="preserve"> except </t>
    </r>
    <r>
      <rPr>
        <i/>
        <sz val="7"/>
        <color rgb="FF000000"/>
        <rFont val="Arial"/>
      </rPr>
      <t>percentages</t>
    </r>
  </si>
  <si>
    <t>As of</t>
  </si>
  <si>
    <t>TTM Total Revenue</t>
  </si>
  <si>
    <t xml:space="preserve">TTM Expenses </t>
  </si>
  <si>
    <t>% of revenue</t>
  </si>
  <si>
    <t>Depreciation, Amortization
and Impairment</t>
  </si>
  <si>
    <t>Share-Based Compensation</t>
  </si>
  <si>
    <t>Expenses excluding D&amp;A, Impairment
and SBC</t>
  </si>
  <si>
    <t>% of Revenue (ex. D&amp;A, Impairment and SBC)</t>
  </si>
  <si>
    <t>Variable/Fixed Commentary</t>
  </si>
  <si>
    <t>COGS</t>
  </si>
  <si>
    <t>Materials, shipping, third-party fulfillers</t>
  </si>
  <si>
    <t>These costs are variable and fluctuate based on volume.</t>
  </si>
  <si>
    <t>Labor</t>
  </si>
  <si>
    <t xml:space="preserve">Includes direct (~80%) and indirect (~20%) labor. Direct labor is managed relative to demand so operates like a variable cost but requires an action to affect that change. </t>
  </si>
  <si>
    <t>Overhead and other fixed cost</t>
  </si>
  <si>
    <t>While there is some fluctuation with volume, these are primarily fixed costs such as utilities, maintenance, repairs, lease costs and training.</t>
  </si>
  <si>
    <t>Marketing and selling</t>
  </si>
  <si>
    <t>External advertising</t>
  </si>
  <si>
    <t>A portion of performance marketing is variable but all of these costs can be increased or decreased based on demand with three exceptions: (1) multi-year sports marketing commitments (multiple teams) that are roughly $15M annually (2) pre-committed media buying for television which is a fixed cost but not material (pre-commitment usually about 2-3 weeks; (3) certain direct mail spend where spend was already made such as production of mailings or buying of lists, both of which would be a sunk cost from a cash perspective.</t>
  </si>
  <si>
    <t>Payment processing</t>
  </si>
  <si>
    <t xml:space="preserve">These costs are variable and fluctuate based on volume. </t>
  </si>
  <si>
    <t>Customer services and telesales labor</t>
  </si>
  <si>
    <t xml:space="preserve">The vast majority of this is managed relative to demand so operates like a variable cost but requires an action to affect that change. </t>
  </si>
  <si>
    <t>Other (internal marketing and related costs, third party costs including agencies and consulting, etc.)</t>
  </si>
  <si>
    <t xml:space="preserve">These are fixed costs, although they include significant discretionary spend and this is a large source of the increase in growth investment in Vista over the past 18 months. </t>
  </si>
  <si>
    <t>Technology and development</t>
  </si>
  <si>
    <t xml:space="preserve"> These are fixed costs, although they include significant discretionary spend, and a source of the increase in growth investment in Vista over the past 18 months.  </t>
  </si>
  <si>
    <t>General and administrative</t>
  </si>
  <si>
    <t xml:space="preserve"> These are fixed costs, although they include significant discretionary spend.  </t>
  </si>
  <si>
    <t>Amortization of acquired intangibles</t>
  </si>
  <si>
    <t xml:space="preserve"> N/A </t>
  </si>
  <si>
    <t xml:space="preserve"> These expenses are event-driven. </t>
  </si>
  <si>
    <t>Impairment of goodwill and intangible assets</t>
  </si>
  <si>
    <t>Total Expenses</t>
  </si>
  <si>
    <r>
      <rPr>
        <vertAlign val="superscript"/>
        <sz val="7"/>
        <color rgb="FF000000"/>
        <rFont val="Arial"/>
      </rPr>
      <t xml:space="preserve">1 </t>
    </r>
    <r>
      <rPr>
        <sz val="7"/>
        <color rgb="FF000000"/>
        <rFont val="Arial"/>
      </rPr>
      <t>This is a</t>
    </r>
    <r>
      <rPr>
        <sz val="7"/>
        <color rgb="FF000000"/>
        <rFont val="Arial"/>
      </rPr>
      <t xml:space="preserve"> breakdown of our cost base with commentary to provide further visibility of variable and fixed costs. All figures are based on the trailing-twelve-month period ended December 31, 2022 as reported. </t>
    </r>
  </si>
  <si>
    <r>
      <rPr>
        <b/>
        <sz val="9"/>
        <color rgb="FF000000"/>
        <rFont val="Arial"/>
      </rPr>
      <t xml:space="preserve">ABOUT NON-GAAP FINANCIAL MEASURES:
</t>
    </r>
    <r>
      <rPr>
        <sz val="9"/>
        <color rgb="FF000000"/>
        <rFont val="Arial"/>
      </rPr>
      <t xml:space="preserve">
</t>
    </r>
    <r>
      <rPr>
        <sz val="9"/>
        <color rgb="FF000000"/>
        <rFont val="Arial"/>
      </rPr>
      <t>To supplement Cimpress’ consolidated financial statements presented in accordance with U.S. generally accepted accounting principles, or GAAP, Cimpress has used the following measures defined as non-GAAP financial measures by Securities and Exchange Commission, or SEC, rules: Constant-currency revenue growth, constant-currency revenue growth excluding revenue from acquisitions and divestitures made in the last twelve months, upload and print group revenue growth, constant currency revenue growth and profit, adjusted EBITDA, and adjusted free cash flow</t>
    </r>
    <r>
      <rPr>
        <sz val="9"/>
        <color rgb="FF000000"/>
        <rFont val="Arial"/>
      </rPr>
      <t xml:space="preserve">:
</t>
    </r>
    <r>
      <rPr>
        <sz val="9"/>
        <color rgb="FF000000"/>
        <rFont val="Arial"/>
      </rPr>
      <t xml:space="preserve">	</t>
    </r>
    <r>
      <rPr>
        <sz val="9"/>
        <color rgb="FF000000"/>
        <rFont val="Arial"/>
      </rPr>
      <t>•</t>
    </r>
    <r>
      <rPr>
        <sz val="9"/>
        <color rgb="FF000000"/>
        <rFont val="Arial"/>
      </rPr>
      <t xml:space="preserve">Constant-currency revenue growth is estimated by translating all non-U.S. dollar denominated revenue generated in the current period using the prior year period’s average exchange rate for each currency to the U.S. dollar. 
</t>
    </r>
    <r>
      <rPr>
        <sz val="9"/>
        <color rgb="FF000000"/>
        <rFont val="Arial"/>
      </rPr>
      <t xml:space="preserve">	</t>
    </r>
    <r>
      <rPr>
        <sz val="10"/>
        <color rgb="FF000000"/>
        <rFont val="Arial"/>
      </rPr>
      <t>•</t>
    </r>
    <r>
      <rPr>
        <sz val="9"/>
        <color rgb="FF000000"/>
        <rFont val="Arial"/>
      </rPr>
      <t xml:space="preserve">Constant-currency revenue growth excluding revenue from acquisitions and divestitures made during the past twelve months excludes the impact of currency as defined above. The organic constant-currency growth rate excludes Albumprinter revenue from Q1 FY2017 through Q1 FY2018, Digipri (the part of our Japan business that we previously sold) revenue for Q2 FY2018, VIDA revenue from Q1 FY2019 through Q4 FY2019, BuildASign revenue from Q2 FY2019 through Q1 FY2020, </t>
    </r>
    <r>
      <rPr>
        <sz val="10"/>
        <color rgb="FF000000"/>
        <rFont val="Arial"/>
      </rPr>
      <t xml:space="preserve">99designs revenue from Q2 FY2021 through Q1 FY2022, Despositphotos </t>
    </r>
    <r>
      <rPr>
        <sz val="10"/>
        <color rgb="FF000000"/>
        <rFont val="Arial"/>
      </rPr>
      <t>re</t>
    </r>
    <r>
      <rPr>
        <sz val="10"/>
        <color rgb="FF000000"/>
        <rFont val="Arial"/>
      </rPr>
      <t>venue from Q</t>
    </r>
    <r>
      <rPr>
        <sz val="10"/>
        <color rgb="FF000000"/>
        <rFont val="Arial"/>
      </rPr>
      <t>2</t>
    </r>
    <r>
      <rPr>
        <sz val="10"/>
        <color rgb="FF000000"/>
        <rFont val="Arial"/>
      </rPr>
      <t xml:space="preserve"> FY2022 through Q1</t>
    </r>
    <r>
      <rPr>
        <sz val="10"/>
        <color rgb="FF000000"/>
        <rFont val="Arial"/>
      </rPr>
      <t>FY2023</t>
    </r>
    <r>
      <rPr>
        <sz val="10"/>
        <color rgb="FF000000"/>
        <rFont val="Arial"/>
      </rPr>
      <t xml:space="preserve">, and the revenue for several small acquisitionsfor the first year after acquisition.
</t>
    </r>
    <r>
      <rPr>
        <sz val="9"/>
        <color rgb="FF000000"/>
        <rFont val="Arial"/>
      </rPr>
      <t xml:space="preserve">	</t>
    </r>
    <r>
      <rPr>
        <sz val="9"/>
        <color rgb="FF000000"/>
        <rFont val="Arial"/>
      </rPr>
      <t>•</t>
    </r>
    <r>
      <rPr>
        <sz val="9"/>
        <color rgb="FF000000"/>
        <rFont val="Arial"/>
      </rPr>
      <t xml:space="preserve">Upload and print group revenue growth is the combination of revenue for PrintBrothers and The Print Group in USD, adjusted to exclude inter-segment revenue when conducted between businesses in these segments. Upload and print group constant-currency revenue growth is the combination of revenue for PrintBrothers and The Print Group in constant currencies, adjusted to exclude inter-segment revenue when conducted between businesses in these segments. Upload and print group EBITDA is the combination of segment EBITDA for PrintBrothers and The Print Group.
</t>
    </r>
    <r>
      <rPr>
        <sz val="9"/>
        <color rgb="FF000000"/>
        <rFont val="Arial"/>
      </rPr>
      <t xml:space="preserve">	</t>
    </r>
    <r>
      <rPr>
        <sz val="9"/>
        <color rgb="FF000000"/>
        <rFont val="Arial"/>
      </rPr>
      <t>•</t>
    </r>
    <r>
      <rPr>
        <sz val="9"/>
        <color rgb="FF000000"/>
        <rFont val="Arial"/>
      </rPr>
      <t xml:space="preserve">Adjusted EBITDA is defined as operating income plus depreciation and amortization (excluding depreciation and amortization related to our Waltham, Massachusetts office lease) plus share-based compensation expense plus proceeds from insurance plus earn-out related charges plus certain impairments plus restructuring related charges plus realized gains or losses on currency derivatives less interest expense related to our Waltham, Massachusetts office lease less gain on purchase or sale of subsidiaries.
</t>
    </r>
    <r>
      <rPr>
        <sz val="9"/>
        <color rgb="FF000000"/>
        <rFont val="Arial"/>
      </rPr>
      <t xml:space="preserve">	</t>
    </r>
    <r>
      <rPr>
        <sz val="9"/>
        <color rgb="FF000000"/>
        <rFont val="Arial"/>
      </rPr>
      <t>•</t>
    </r>
    <r>
      <rPr>
        <sz val="9"/>
        <color rgb="FF000000"/>
        <rFont val="Arial"/>
      </rPr>
      <t xml:space="preserve">Adjusted free cash flow is defined as net cash provided by operating activities less purchases of property, plant and equipment, purchases of intangible assets not related to acquisitions, and capitalization of software and website development costs, plus payment of contingent consideration in excess of acquisition-date fair value, plus gains on proceeds from insurance.
</t>
    </r>
    <r>
      <rPr>
        <sz val="9"/>
        <color rgb="FF000000"/>
        <rFont val="Arial"/>
      </rPr>
      <t xml:space="preserve">
</t>
    </r>
    <r>
      <rPr>
        <sz val="9"/>
        <color rgb="FF000000"/>
        <rFont val="Arial"/>
      </rPr>
      <t xml:space="preserve"> 
</t>
    </r>
    <r>
      <rPr>
        <sz val="9"/>
        <color rgb="FF000000"/>
        <rFont val="Arial"/>
      </rPr>
      <t xml:space="preserve">These non-GAAP financial measures are provided to enhance investors' understanding of our current operating results from the underlying and ongoing business for the same reasons they are used by management. For example, as we have become more acquisitive over recent years we believe excluding the costs related to the purchase of a business (such as amortization of acquired intangible assets, contingent consideration, or impairment of goodwill) provides further insight into the performance of the underlying acquired business in addition to that provided by our GAAP operating income. As another example, as we do not apply hedge accounting for our currency forward contracts, we believe inclusion of realized gains and losses on these contracts that are intended to be matched against operational currency fluctuations provides further insight into our operating performance in addition to that provided by our GAAP operating income. We do not, nor do we suggest that investors should, consider such non-GAAP financial measures in isolation from, or as a substitute for, financial information prepared in accordance with GAAP. For more information on these non-GAAP financial measures, please see the tables captioned “Reconciliations of Non-GAAP Financial Measures” included at the end of this document. The tables have more details on the GAAP financial measures that are most directly comparable to non-GAAP financial measures and the related reconciliation between these financial measures.  </t>
    </r>
    <r>
      <rPr>
        <sz val="9"/>
        <color rgb="FF000000"/>
        <rFont val="Arial"/>
      </rPr>
      <t xml:space="preserve"> 
</t>
    </r>
    <r>
      <rPr>
        <sz val="9"/>
        <color rgb="FF000000"/>
        <rFont val="Arial"/>
      </rPr>
      <t xml:space="preserve">Non-GAAP measures are unaudited. </t>
    </r>
  </si>
  <si>
    <r>
      <rPr>
        <b/>
        <sz val="7"/>
        <color rgb="FF000000"/>
        <rFont val="Arial"/>
      </rPr>
      <t xml:space="preserve">Reconciliation of Constant-Currency Revenue Growth
</t>
    </r>
    <r>
      <rPr>
        <i/>
        <sz val="7"/>
        <color rgb="FF000000"/>
        <rFont val="Arial"/>
      </rPr>
      <t>In $ thousands except where noted</t>
    </r>
  </si>
  <si>
    <t>REVENUE GROWTH RECONCILATION BY REPORTABLE SEGMENT:</t>
  </si>
  <si>
    <r>
      <rPr>
        <b/>
        <sz val="7"/>
        <color rgb="FF000000"/>
        <rFont val="Arial"/>
      </rPr>
      <t>Vista</t>
    </r>
    <r>
      <rPr>
        <b/>
        <vertAlign val="superscript"/>
        <sz val="7"/>
        <color rgb="FF000000"/>
        <rFont val="Arial"/>
      </rPr>
      <t>1</t>
    </r>
  </si>
  <si>
    <t>Revenue</t>
  </si>
  <si>
    <r>
      <rPr>
        <sz val="7"/>
        <color rgb="FF000000"/>
        <rFont val="Arial"/>
      </rPr>
      <t>% Change</t>
    </r>
    <r>
      <rPr>
        <vertAlign val="superscript"/>
        <sz val="7"/>
        <color rgb="FF000000"/>
        <rFont val="Arial"/>
      </rPr>
      <t>1</t>
    </r>
  </si>
  <si>
    <r>
      <rPr>
        <sz val="7"/>
        <color rgb="FF000000"/>
        <rFont val="Arial"/>
      </rPr>
      <t>Currency Impact: (Favorable)/Unfavorable</t>
    </r>
    <r>
      <rPr>
        <vertAlign val="superscript"/>
        <sz val="7"/>
        <color rgb="FF000000"/>
        <rFont val="Arial"/>
      </rPr>
      <t>1</t>
    </r>
  </si>
  <si>
    <r>
      <rPr>
        <sz val="7"/>
        <color rgb="FF000000"/>
        <rFont val="Arial"/>
      </rPr>
      <t>Constant-Currency Revenue Growth</t>
    </r>
    <r>
      <rPr>
        <vertAlign val="superscript"/>
        <sz val="7"/>
        <color rgb="FF000000"/>
        <rFont val="Arial"/>
      </rPr>
      <t>1</t>
    </r>
  </si>
  <si>
    <r>
      <rPr>
        <sz val="7"/>
        <color rgb="FF000000"/>
        <rFont val="Arial"/>
      </rPr>
      <t>Impact of Acquisitions/Divestitures: (Favorable)/Unfavorable</t>
    </r>
    <r>
      <rPr>
        <vertAlign val="superscript"/>
        <sz val="7"/>
        <color rgb="FF000000"/>
        <rFont val="Arial"/>
      </rPr>
      <t>1</t>
    </r>
  </si>
  <si>
    <t>Constant-Currency Revenue Growth Excluding Acquisitions/Divestitures</t>
  </si>
  <si>
    <t>% Change</t>
  </si>
  <si>
    <t>Currency Impact: (Favorable)/Unfavorable</t>
  </si>
  <si>
    <t>Constant-Currency Revenue Growth</t>
  </si>
  <si>
    <t>Impact of Acquisitions/Divestitures: (Favorable)/Unfavorable</t>
  </si>
  <si>
    <t>—%</t>
  </si>
  <si>
    <r>
      <rPr>
        <sz val="7"/>
        <color rgb="FF000000"/>
        <rFont val="Arial"/>
      </rPr>
      <t>% Change</t>
    </r>
    <r>
      <rPr>
        <vertAlign val="superscript"/>
        <sz val="7"/>
        <color rgb="FF000000"/>
        <rFont val="Arial"/>
      </rPr>
      <t>2</t>
    </r>
  </si>
  <si>
    <t>Pro Forma Growth Rates:</t>
  </si>
  <si>
    <t>Pro Forma Revenue Growth in U.S. Dollars</t>
  </si>
  <si>
    <t>Pro Forma Revenue Growth in Constant Currency</t>
  </si>
  <si>
    <t>Impact of Discontinued Operations</t>
  </si>
  <si>
    <t>Pro Forma Constant-Currency Revenue Growth Excluding Discontinued Operations</t>
  </si>
  <si>
    <t>28 %</t>
  </si>
  <si>
    <t>29 %</t>
  </si>
  <si>
    <t>Inter-Segment Eliminations</t>
  </si>
  <si>
    <t>Total Revenue</t>
  </si>
  <si>
    <r>
      <rPr>
        <sz val="7"/>
        <color rgb="FF000000"/>
        <rFont val="Arial"/>
      </rPr>
      <t>Revenue</t>
    </r>
    <r>
      <rPr>
        <vertAlign val="superscript"/>
        <sz val="7"/>
        <color rgb="FF000000"/>
        <rFont val="Arial"/>
      </rPr>
      <t>3</t>
    </r>
  </si>
  <si>
    <r>
      <rPr>
        <sz val="7"/>
        <color rgb="FF000000"/>
        <rFont val="Arial"/>
      </rPr>
      <t>% Change</t>
    </r>
    <r>
      <rPr>
        <vertAlign val="superscript"/>
        <sz val="7"/>
        <color rgb="FF000000"/>
        <rFont val="Arial"/>
      </rPr>
      <t>3</t>
    </r>
  </si>
  <si>
    <r>
      <rPr>
        <sz val="7"/>
        <color rgb="FF000000"/>
        <rFont val="Arial"/>
      </rPr>
      <t>Constant-Currency Revenue Growth</t>
    </r>
    <r>
      <rPr>
        <vertAlign val="superscript"/>
        <sz val="7"/>
        <color rgb="FF000000"/>
        <rFont val="Arial"/>
      </rPr>
      <t>3</t>
    </r>
  </si>
  <si>
    <r>
      <rPr>
        <sz val="7"/>
        <color rgb="FF000000"/>
        <rFont val="Arial"/>
      </rPr>
      <t>Impact of Acquisitions/Divestitures: (Favorable)/Unfavorable</t>
    </r>
    <r>
      <rPr>
        <vertAlign val="superscript"/>
        <sz val="7"/>
        <color rgb="FF000000"/>
        <rFont val="Arial"/>
      </rPr>
      <t>3</t>
    </r>
  </si>
  <si>
    <r>
      <rPr>
        <vertAlign val="superscript"/>
        <sz val="7"/>
        <color rgb="FF000000"/>
        <rFont val="Arial"/>
      </rPr>
      <t>1 During the first quarter of fiscal year 2022, we identified an immaterial error related to the presentation of revenue for one-to-one design service arrangements that overstated revenue and cost of revenue for the period from October 1, 2020 through June 30, 2021. As a result, we have revised our previously reported results to present these transactions on a net basis, which decreased Vista segment revenue and consolidated revenue by $5,241, $5,489 and $5,822 in the second, third and fourth quarters of fiscal year 2021, respectively, and $16,810 for the fiscal year ended June 30, 2021.</t>
    </r>
    <r>
      <rPr>
        <vertAlign val="superscript"/>
        <sz val="7"/>
        <color rgb="FF000000"/>
        <rFont val="Arial"/>
      </rPr>
      <t xml:space="preserve">	</t>
    </r>
    <r>
      <rPr>
        <vertAlign val="superscript"/>
        <sz val="7"/>
        <color rgb="FF000000"/>
        <rFont val="Arial"/>
      </rPr>
      <t xml:space="preserve">	</t>
    </r>
    <r>
      <rPr>
        <vertAlign val="superscript"/>
        <sz val="7"/>
        <color rgb="FF000000"/>
        <rFont val="Arial"/>
      </rPr>
      <t xml:space="preserve">	</t>
    </r>
    <r>
      <rPr>
        <vertAlign val="superscript"/>
        <sz val="7"/>
        <color rgb="FF000000"/>
        <rFont val="Arial"/>
      </rPr>
      <t xml:space="preserve">	</t>
    </r>
    <r>
      <rPr>
        <vertAlign val="superscript"/>
        <sz val="7"/>
        <color rgb="FF000000"/>
        <rFont val="Arial"/>
      </rPr>
      <t xml:space="preserve">	</t>
    </r>
    <r>
      <rPr>
        <vertAlign val="superscript"/>
        <sz val="7"/>
        <color rgb="FF000000"/>
        <rFont val="Arial"/>
      </rPr>
      <t xml:space="preserve">	</t>
    </r>
    <r>
      <rPr>
        <vertAlign val="superscript"/>
        <sz val="7"/>
        <color rgb="FF000000"/>
        <rFont val="Arial"/>
      </rPr>
      <t xml:space="preserve">	</t>
    </r>
    <r>
      <rPr>
        <vertAlign val="superscript"/>
        <sz val="7"/>
        <color rgb="FF000000"/>
        <rFont val="Arial"/>
      </rPr>
      <t xml:space="preserve">	</t>
    </r>
    <r>
      <rPr>
        <vertAlign val="superscript"/>
        <sz val="7"/>
        <color rgb="FF000000"/>
        <rFont val="Arial"/>
      </rPr>
      <t xml:space="preserve">	</t>
    </r>
    <r>
      <rPr>
        <vertAlign val="superscript"/>
        <sz val="7"/>
        <color rgb="FF000000"/>
        <rFont val="Arial"/>
      </rPr>
      <t xml:space="preserve">	
</t>
    </r>
    <r>
      <rPr>
        <vertAlign val="superscript"/>
        <sz val="7"/>
        <color rgb="FF000000"/>
        <rFont val="Arial"/>
      </rPr>
      <t xml:space="preserve">2 National Pen's reported revenue growth was 100% in Q3 FY2017, Q4 FY2017, Q1 FY2018 and Q2 FY2018 since we did not own this business in the year-ago period.
</t>
    </r>
    <r>
      <rPr>
        <vertAlign val="superscript"/>
        <sz val="7"/>
        <color rgb="FF000000"/>
        <rFont val="Arial"/>
      </rPr>
      <t>3 During the first quarter of fiscal year 2022, we identified an immaterial error related to the presentation of revenue for one-to-one design service arrangements that overstated revenue and cost of revenue for the period from October 1, 2020 through June 30, 2021. As a result, we have revised our previously reported results to present these transactions on a net basis, which decreased revenue and cost of revenue by $5,241, $5,489 and $5,822 in the second, third and fourth quarters of fiscal year 2021, respectively, and $16,810 for the fiscal year ended June 30, 2021.</t>
    </r>
  </si>
  <si>
    <t>Note: During the first quarter of FY2018, we began presenting inter-segment fulfillment activity as revenue for the fulfilling business unit for purposes of measuring and reporting our segment financial performance. We have revised historical results to reflect the consistent application of our current accounting methodology.</t>
  </si>
  <si>
    <r>
      <rPr>
        <b/>
        <sz val="7"/>
        <color rgb="FF000000"/>
        <rFont val="Arial"/>
      </rPr>
      <t>Reconciliation of Adjusted EBITDA</t>
    </r>
    <r>
      <rPr>
        <b/>
        <vertAlign val="superscript"/>
        <sz val="7"/>
        <color rgb="FF000000"/>
        <rFont val="Arial"/>
      </rPr>
      <t xml:space="preserve">1
</t>
    </r>
    <r>
      <rPr>
        <i/>
        <sz val="7"/>
        <color rgb="FF000000"/>
        <rFont val="Arial"/>
      </rPr>
      <t>In $ thousands except leverage ratios</t>
    </r>
  </si>
  <si>
    <t>GAAP operating income (loss)</t>
  </si>
  <si>
    <r>
      <rPr>
        <sz val="7"/>
        <color rgb="FF000000"/>
        <rFont val="Arial"/>
      </rPr>
      <t>Depreciation and amortization</t>
    </r>
    <r>
      <rPr>
        <vertAlign val="superscript"/>
        <sz val="7"/>
        <color rgb="FF000000"/>
        <rFont val="Arial"/>
      </rPr>
      <t>2</t>
    </r>
  </si>
  <si>
    <t>Waltham, MA lease depreciation adjustment</t>
  </si>
  <si>
    <r>
      <rPr>
        <sz val="7"/>
        <color rgb="FF000000"/>
        <rFont val="Arial"/>
      </rPr>
      <t>Share-based compensation expense</t>
    </r>
    <r>
      <rPr>
        <vertAlign val="superscript"/>
        <sz val="7"/>
        <color rgb="FF000000"/>
        <rFont val="Arial"/>
      </rPr>
      <t>3</t>
    </r>
  </si>
  <si>
    <t>Interest expense associated with Waltham, MA lease</t>
  </si>
  <si>
    <t>Certain impairments and other adjustments</t>
  </si>
  <si>
    <t>Gain on purchase or sale of subsidiaries</t>
  </si>
  <si>
    <t>Restructuring related charges</t>
  </si>
  <si>
    <t>Realized gains (losses) on currency derivatives not included in operating income</t>
  </si>
  <si>
    <r>
      <rPr>
        <b/>
        <sz val="7"/>
        <color rgb="FF000000"/>
        <rFont val="Arial"/>
      </rPr>
      <t>Adjusted EBITDA</t>
    </r>
    <r>
      <rPr>
        <b/>
        <vertAlign val="superscript"/>
        <sz val="7"/>
        <color rgb="FF000000"/>
        <rFont val="Arial"/>
      </rPr>
      <t>1,4</t>
    </r>
  </si>
  <si>
    <r>
      <rPr>
        <vertAlign val="superscript"/>
        <sz val="7"/>
        <color rgb="FF000000"/>
        <rFont val="Arial"/>
      </rPr>
      <t xml:space="preserve">1 </t>
    </r>
    <r>
      <rPr>
        <sz val="7"/>
        <color rgb="FF000000"/>
        <rFont val="Arial"/>
      </rPr>
      <t xml:space="preserve">This spreadsheet uses the definition of Adjusted EBITDA as outlined above and therefore does not include the pro-forma impact of acquisitions; however, the senior unsecured notes' covenants allow for the inclusion of pro-forma impacts to Adjusted EBITDA. </t>
    </r>
  </si>
  <si>
    <r>
      <rPr>
        <vertAlign val="superscript"/>
        <sz val="7"/>
        <color rgb="FF000000"/>
        <rFont val="Arial"/>
      </rPr>
      <t>2</t>
    </r>
    <r>
      <rPr>
        <sz val="7"/>
        <color rgb="FF000000"/>
        <rFont val="Arial"/>
      </rPr>
      <t xml:space="preserve"> Depreciation and amortization in this reconciliation prior to 2018 may be slightly different than depreciation and amortization on our cash flow statement to avoid double counting software amortization already captured in SBC.</t>
    </r>
  </si>
  <si>
    <r>
      <rPr>
        <vertAlign val="superscript"/>
        <sz val="7"/>
        <color rgb="FF000000"/>
        <rFont val="Arial"/>
      </rPr>
      <t>3</t>
    </r>
    <r>
      <rPr>
        <sz val="7"/>
        <color rgb="FF000000"/>
        <rFont val="Arial"/>
      </rPr>
      <t xml:space="preserve"> SBC expense in this reconciliation excludes any portion already included in restructuring-related charges to avoid double counting.</t>
    </r>
  </si>
  <si>
    <r>
      <rPr>
        <vertAlign val="superscript"/>
        <sz val="7"/>
        <color rgb="FF000000"/>
        <rFont val="Arial"/>
      </rPr>
      <t>4</t>
    </r>
    <r>
      <rPr>
        <sz val="7"/>
        <color rgb="FF000000"/>
        <rFont val="Arial"/>
      </rPr>
      <t xml:space="preserve"> Adjusted EBITDA includes 100% of the results of our consolidated subsidiaries and therefore does not give effect to Adjusted EBITDA attributable to noncontrolling interests. This is to most closely align to our debt covenant and cash flow reporting. </t>
    </r>
  </si>
  <si>
    <t>Consolidation Net Leverage Ratio*</t>
  </si>
  <si>
    <r>
      <rPr>
        <sz val="7"/>
        <color rgb="FF000000"/>
        <rFont val="Arial"/>
      </rPr>
      <t>*</t>
    </r>
    <r>
      <rPr>
        <i/>
        <sz val="8"/>
        <color rgb="FF000000"/>
        <rFont val="Arial"/>
      </rPr>
      <t>Consolidated Leverage Ratio as calculated per our amended credit agreement definitions</t>
    </r>
  </si>
  <si>
    <r>
      <rPr>
        <b/>
        <sz val="7"/>
        <color rgb="FF000000"/>
        <rFont val="Arial"/>
      </rPr>
      <t>Reconciliation of Adjusted Free Cash Flow</t>
    </r>
    <r>
      <rPr>
        <b/>
        <vertAlign val="superscript"/>
        <sz val="7"/>
        <color rgb="FF000000"/>
        <rFont val="Arial"/>
      </rPr>
      <t xml:space="preserve"> 
</t>
    </r>
    <r>
      <rPr>
        <i/>
        <sz val="7"/>
        <color rgb="FF000000"/>
        <rFont val="Arial"/>
      </rPr>
      <t>In $ thousands except where noted</t>
    </r>
  </si>
  <si>
    <t>ADJUSTED FREE CASH FLOW AND SELECTED CASH FLOW METRICS:</t>
  </si>
  <si>
    <t>Net cash provided by (used in) operations</t>
  </si>
  <si>
    <t>Purchases of property, plant &amp; equipment</t>
  </si>
  <si>
    <t>Purchases of intangible assets not related to acquisition</t>
  </si>
  <si>
    <t>Payment of contingent earn-out liabilities</t>
  </si>
  <si>
    <t>Adjusted free cash flow</t>
  </si>
  <si>
    <t>Reference:</t>
  </si>
  <si>
    <t>Value of new finance leases</t>
  </si>
  <si>
    <t>Cash restructuring payments</t>
  </si>
  <si>
    <t xml:space="preserve">  Cash paid during the period for interest</t>
  </si>
  <si>
    <t xml:space="preserve">  Interest expense for Waltham, Massachusetts Lease</t>
  </si>
  <si>
    <t>Cash interest related to borrowing</t>
  </si>
  <si>
    <t>Capital expenditures as a percent of total revenue</t>
  </si>
  <si>
    <t>2.8 %</t>
  </si>
  <si>
    <t>2.0 %</t>
  </si>
  <si>
    <t>Capital expenditures plus new finance leases as a percent of total revenue</t>
  </si>
  <si>
    <t>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</si>
</sst>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64" formatCode="* &quot;$&quot;#,##0_);* \(&quot;$&quot;#,##0\);* &quot;$&quot;&quot;—&quot;_);_(@_)"/>
    <numFmt numFmtId="165" formatCode="* &quot;$&quot;#,##0,_);* \(&quot;$&quot;#,##0,\);* &quot;$&quot;&quot;—&quot;_);_(@_)"/>
    <numFmt numFmtId="166" formatCode="* #,##0;* \(#,##0\);* &quot;—&quot;;_(@_)"/>
    <numFmt numFmtId="167" formatCode="* #,##0,;* \(#,##0,\);* &quot;—&quot;;_(@_)"/>
    <numFmt numFmtId="168" formatCode="* &quot;$&quot;#,##0.00_);* \(&quot;$&quot;#,##0.00\);* &quot;$&quot;&quot;—&quot;_);_(@_)"/>
    <numFmt numFmtId="169" formatCode="#,##0;&quot;-&quot;#,##0;&quot;—&quot;;_(@_)"/>
    <numFmt numFmtId="170" formatCode="#,##0.0_)%;\(#,##0.0\)%;&quot;—&quot;_)\%;_(@_)"/>
    <numFmt numFmtId="171" formatCode="#0.0_)%;\(#0.0\)%;&quot;—&quot;_)\%;_(@_)"/>
    <numFmt numFmtId="172" formatCode="@*."/>
    <numFmt numFmtId="173" formatCode="&quot;$&quot;#,##0;&quot;-&quot;&quot;$&quot;#,##0;&quot;$&quot;#,##0;_(@_)"/>
    <numFmt numFmtId="174" formatCode="&quot;$&quot;#,##0,;&quot;-&quot;&quot;$&quot;#,##0,;&quot;$&quot;#,##0,;_(@_)"/>
    <numFmt numFmtId="175" formatCode="&quot;$&quot;#,##0_);\(&quot;$&quot;#,##0\);&quot;$&quot;#,##0_);_(@_)"/>
    <numFmt numFmtId="176" formatCode="&quot;$&quot;#,##0_);&quot;$&quot;\(#,##0\);&quot;$&quot;#,##0_);_(@_)"/>
    <numFmt numFmtId="177" formatCode="&quot;$&quot;* #,##0,_);&quot;$&quot;* \(#,##0,\);&quot;$&quot;* &quot;—&quot;_);_(@_)"/>
    <numFmt numFmtId="178" formatCode="&quot;$&quot;* #,##0_);&quot;$&quot;* \(#,##0\);&quot;$&quot;* &quot;—&quot;_);_(@_)"/>
    <numFmt numFmtId="179" formatCode="#,##0_)%;\(#,##0\)%;&quot;—&quot;_)\%;_(@_)"/>
    <numFmt numFmtId="180" formatCode="&quot;$&quot;#,##0,;&quot;$&quot;&quot;-&quot;#,##0,;&quot;$&quot;&quot;—&quot;;_(@_)"/>
    <numFmt numFmtId="181" formatCode="&quot;$&quot;#,##0.0;&quot;-&quot;&quot;$&quot;#,##0.0;&quot;$&quot;#,##0.0;_(@_)"/>
    <numFmt numFmtId="182" formatCode="&quot;$&quot;#,##0.0,,;&quot;-&quot;&quot;$&quot;#,##0.0,,;&quot;$&quot;#,##0.0,,;_(@_)"/>
    <numFmt numFmtId="183" formatCode="mmmm\ d\,\ yyyy"/>
    <numFmt numFmtId="184" formatCode="&quot;$&quot;* #,##0,,_);&quot;$&quot;* \(#,##0,,\);&quot;$&quot;* &quot;—&quot;_);_(@_)"/>
    <numFmt numFmtId="185" formatCode="&quot;$&quot;#,##0,_);\(&quot;$&quot;#,##0,\);&quot;$&quot;#,##0,_);_(@_)"/>
    <numFmt numFmtId="186" formatCode="#0.00;&quot;-&quot;#0.00;&quot;—&quot;;_(@_)"/>
    <numFmt numFmtId="187" formatCode="* #,##0.00;* \(#,##0.00\);* &quot;—&quot;;_(@_)"/>
  </numFmts>
  <fonts count="27"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sz val="7"/>
      <color rgb="FF000000"/>
      <name val="Arial"/>
    </font>
    <font>
      <b/>
      <sz val="7"/>
      <color rgb="FFFFFFFF"/>
      <name val="Arial"/>
    </font>
    <font>
      <b/>
      <sz val="7"/>
      <color rgb="FF000000"/>
      <name val="Arial"/>
    </font>
    <font>
      <sz val="10"/>
      <color rgb="FF000000"/>
      <name val="Times New Roman"/>
    </font>
    <font>
      <sz val="8"/>
      <color rgb="FF000000"/>
      <name val="Arial"/>
    </font>
    <font>
      <i/>
      <sz val="7"/>
      <color rgb="FF000000"/>
      <name val="Arial"/>
    </font>
    <font>
      <b/>
      <sz val="10"/>
      <color rgb="FF000000"/>
      <name val="Times New Roman"/>
    </font>
    <font>
      <sz val="7"/>
      <color rgb="FF333333"/>
      <name val="Arial"/>
    </font>
    <font>
      <i/>
      <sz val="10"/>
      <color rgb="FF000000"/>
      <name val="Arial"/>
    </font>
    <font>
      <b/>
      <sz val="10"/>
      <color rgb="FF000000"/>
      <name val="Arial"/>
    </font>
    <font>
      <sz val="9"/>
      <color rgb="FF000000"/>
      <name val="Arial"/>
    </font>
    <font>
      <sz val="7"/>
      <color rgb="FF000000"/>
      <name val="Times New Roman"/>
    </font>
    <font>
      <sz val="7"/>
      <color rgb="FF2C2C2C"/>
      <name val="Arial"/>
    </font>
    <font>
      <b/>
      <sz val="7"/>
      <color rgb="FF2C2C2C"/>
      <name val="Arial"/>
    </font>
    <font>
      <b/>
      <vertAlign val="superscript"/>
      <sz val="7"/>
      <color rgb="FF000000"/>
      <name val="Arial"/>
    </font>
    <font>
      <vertAlign val="superscript"/>
      <sz val="7"/>
      <color rgb="FF000000"/>
      <name val="Arial"/>
    </font>
    <font>
      <i/>
      <vertAlign val="superscript"/>
      <sz val="7"/>
      <color rgb="FF000000"/>
      <name val="Arial"/>
    </font>
    <font>
      <b/>
      <sz val="9"/>
      <color rgb="FF000000"/>
      <name val="Arial"/>
    </font>
    <font>
      <i/>
      <sz val="8"/>
      <color rgb="FF000000"/>
      <name val="Arial"/>
    </font>
    <font>
      <sz val="10"/>
      <name val="Arial"/>
    </font>
    <font>
      <b/>
      <sz val="9"/>
      <color rgb="FF000000"/>
      <name val="Arial"/>
      <family val="2"/>
    </font>
  </fonts>
  <fills count="10">
    <fill>
      <patternFill patternType="none"/>
    </fill>
    <fill>
      <patternFill patternType="gray125"/>
    </fill>
    <fill>
      <patternFill patternType="solid">
        <fgColor rgb="FF808080"/>
        <bgColor indexed="64"/>
      </patternFill>
    </fill>
    <fill>
      <patternFill patternType="solid">
        <fgColor rgb="FF34A1DA"/>
        <bgColor indexed="64"/>
      </patternFill>
    </fill>
    <fill>
      <patternFill patternType="solid">
        <fgColor rgb="FFC0C0C0"/>
        <bgColor indexed="64"/>
      </patternFill>
    </fill>
    <fill>
      <patternFill patternType="solid">
        <fgColor rgb="FFFFFFFF"/>
        <bgColor indexed="64"/>
      </patternFill>
    </fill>
    <fill>
      <patternFill patternType="solid">
        <fgColor rgb="FFB6B6B6"/>
        <bgColor indexed="64"/>
      </patternFill>
    </fill>
    <fill>
      <patternFill patternType="solid">
        <fgColor rgb="FFACACAC"/>
        <bgColor indexed="64"/>
      </patternFill>
    </fill>
    <fill>
      <patternFill patternType="solid">
        <fgColor rgb="FFDBDBDB"/>
        <bgColor indexed="64"/>
      </patternFill>
    </fill>
    <fill>
      <patternFill patternType="solid">
        <fgColor rgb="FFAFD9F2"/>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s>
  <cellStyleXfs count="7">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9" fontId="25" fillId="0" borderId="0" applyFont="0" applyFill="0" applyBorder="0" applyAlignment="0" applyProtection="0"/>
  </cellStyleXfs>
  <cellXfs count="582">
    <xf numFmtId="0" fontId="0" fillId="0" borderId="0" xfId="0"/>
    <xf numFmtId="0" fontId="1" fillId="0" borderId="0" xfId="1">
      <alignment wrapText="1"/>
    </xf>
    <xf numFmtId="0" fontId="1" fillId="0" borderId="0" xfId="0" applyFont="1" applyAlignment="1">
      <alignment horizontal="left" wrapText="1"/>
    </xf>
    <xf numFmtId="0" fontId="7" fillId="2"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8" fillId="0" borderId="5" xfId="0" applyFont="1" applyBorder="1" applyAlignment="1">
      <alignment horizontal="left" vertical="center" wrapText="1"/>
    </xf>
    <xf numFmtId="0" fontId="7" fillId="2"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6" fillId="0" borderId="5" xfId="0" applyFont="1" applyBorder="1" applyAlignment="1">
      <alignment horizontal="left" vertical="center" wrapText="1"/>
    </xf>
    <xf numFmtId="164" fontId="6" fillId="4" borderId="10" xfId="0" applyNumberFormat="1" applyFont="1" applyFill="1" applyBorder="1" applyAlignment="1">
      <alignment vertical="center" wrapText="1"/>
    </xf>
    <xf numFmtId="164" fontId="6" fillId="0" borderId="11" xfId="0" applyNumberFormat="1" applyFont="1" applyBorder="1" applyAlignment="1">
      <alignment vertical="center" wrapText="1"/>
    </xf>
    <xf numFmtId="164" fontId="6" fillId="0" borderId="12" xfId="0" applyNumberFormat="1" applyFont="1" applyBorder="1" applyAlignment="1">
      <alignment vertical="center" wrapText="1"/>
    </xf>
    <xf numFmtId="164" fontId="6" fillId="0" borderId="13" xfId="0" applyNumberFormat="1" applyFont="1" applyBorder="1" applyAlignment="1">
      <alignment vertical="center" wrapText="1"/>
    </xf>
    <xf numFmtId="165" fontId="6" fillId="0" borderId="11" xfId="0" applyNumberFormat="1" applyFont="1" applyBorder="1" applyAlignment="1">
      <alignment vertical="center" wrapText="1"/>
    </xf>
    <xf numFmtId="165" fontId="6" fillId="5" borderId="12" xfId="0" applyNumberFormat="1" applyFont="1" applyFill="1" applyBorder="1" applyAlignment="1">
      <alignment vertical="center" wrapText="1"/>
    </xf>
    <xf numFmtId="165" fontId="6" fillId="5" borderId="13" xfId="0" applyNumberFormat="1" applyFont="1" applyFill="1" applyBorder="1" applyAlignment="1">
      <alignment vertical="center" wrapText="1"/>
    </xf>
    <xf numFmtId="165" fontId="6" fillId="4" borderId="10" xfId="0" applyNumberFormat="1" applyFont="1" applyFill="1" applyBorder="1" applyAlignment="1">
      <alignment vertical="center" wrapText="1"/>
    </xf>
    <xf numFmtId="166" fontId="6" fillId="4" borderId="1" xfId="0" applyNumberFormat="1" applyFont="1" applyFill="1" applyBorder="1" applyAlignment="1">
      <alignment vertical="center" wrapText="1"/>
    </xf>
    <xf numFmtId="166" fontId="6" fillId="0" borderId="2" xfId="0" applyNumberFormat="1" applyFont="1" applyBorder="1" applyAlignment="1">
      <alignment vertical="center" wrapText="1"/>
    </xf>
    <xf numFmtId="166" fontId="6" fillId="0" borderId="3" xfId="0" applyNumberFormat="1" applyFont="1" applyBorder="1" applyAlignment="1">
      <alignment vertical="center" wrapText="1"/>
    </xf>
    <xf numFmtId="166" fontId="6" fillId="0" borderId="4" xfId="0" applyNumberFormat="1" applyFont="1" applyBorder="1" applyAlignment="1">
      <alignment vertical="center" wrapText="1"/>
    </xf>
    <xf numFmtId="167" fontId="6" fillId="0" borderId="2" xfId="0" applyNumberFormat="1" applyFont="1" applyBorder="1" applyAlignment="1">
      <alignment vertical="center" wrapText="1"/>
    </xf>
    <xf numFmtId="167" fontId="6" fillId="5" borderId="3" xfId="0" applyNumberFormat="1" applyFont="1" applyFill="1" applyBorder="1" applyAlignment="1">
      <alignment vertical="center" wrapText="1"/>
    </xf>
    <xf numFmtId="167" fontId="6" fillId="5" borderId="4" xfId="0" applyNumberFormat="1" applyFont="1" applyFill="1" applyBorder="1" applyAlignment="1">
      <alignment vertical="center" wrapText="1"/>
    </xf>
    <xf numFmtId="167" fontId="6" fillId="4" borderId="1" xfId="0" applyNumberFormat="1" applyFont="1" applyFill="1" applyBorder="1" applyAlignment="1">
      <alignment vertical="center" wrapText="1"/>
    </xf>
    <xf numFmtId="166" fontId="6" fillId="4" borderId="6" xfId="0" applyNumberFormat="1" applyFont="1" applyFill="1" applyBorder="1" applyAlignment="1">
      <alignment vertical="center" wrapText="1"/>
    </xf>
    <xf numFmtId="166" fontId="6" fillId="0" borderId="7" xfId="0" applyNumberFormat="1" applyFont="1" applyBorder="1" applyAlignment="1">
      <alignment vertical="center" wrapText="1"/>
    </xf>
    <xf numFmtId="166" fontId="6" fillId="0" borderId="8" xfId="0" applyNumberFormat="1" applyFont="1" applyBorder="1" applyAlignment="1">
      <alignment vertical="center" wrapText="1"/>
    </xf>
    <xf numFmtId="166" fontId="6" fillId="0" borderId="9" xfId="0" applyNumberFormat="1" applyFont="1" applyBorder="1" applyAlignment="1">
      <alignment vertical="center" wrapText="1"/>
    </xf>
    <xf numFmtId="167" fontId="6" fillId="0" borderId="7" xfId="0" applyNumberFormat="1" applyFont="1" applyBorder="1" applyAlignment="1">
      <alignment vertical="center" wrapText="1"/>
    </xf>
    <xf numFmtId="167" fontId="6" fillId="0" borderId="8" xfId="0" applyNumberFormat="1" applyFont="1" applyBorder="1" applyAlignment="1">
      <alignment vertical="center" wrapText="1"/>
    </xf>
    <xf numFmtId="167" fontId="6" fillId="0" borderId="9" xfId="0" applyNumberFormat="1" applyFont="1" applyBorder="1" applyAlignment="1">
      <alignment vertical="center" wrapText="1"/>
    </xf>
    <xf numFmtId="167" fontId="6" fillId="4" borderId="6" xfId="0" applyNumberFormat="1" applyFont="1" applyFill="1" applyBorder="1" applyAlignment="1">
      <alignment vertical="center" wrapText="1"/>
    </xf>
    <xf numFmtId="167" fontId="6" fillId="0" borderId="3" xfId="0" applyNumberFormat="1" applyFont="1" applyBorder="1" applyAlignment="1">
      <alignment vertical="center" wrapText="1"/>
    </xf>
    <xf numFmtId="167" fontId="6" fillId="0" borderId="4" xfId="0" applyNumberFormat="1" applyFont="1" applyBorder="1" applyAlignment="1">
      <alignment vertical="center" wrapText="1"/>
    </xf>
    <xf numFmtId="166" fontId="6" fillId="4" borderId="14" xfId="0" applyNumberFormat="1" applyFont="1" applyFill="1" applyBorder="1" applyAlignment="1">
      <alignment vertical="center" wrapText="1"/>
    </xf>
    <xf numFmtId="166" fontId="6" fillId="0" borderId="15" xfId="0" applyNumberFormat="1" applyFont="1" applyBorder="1" applyAlignment="1">
      <alignment vertical="center" wrapText="1"/>
    </xf>
    <xf numFmtId="166" fontId="6" fillId="0" borderId="0" xfId="0" applyNumberFormat="1" applyFont="1" applyAlignment="1">
      <alignment vertical="center" wrapText="1"/>
    </xf>
    <xf numFmtId="166" fontId="6" fillId="0" borderId="5" xfId="0" applyNumberFormat="1" applyFont="1" applyBorder="1" applyAlignment="1">
      <alignment vertical="center" wrapText="1"/>
    </xf>
    <xf numFmtId="167" fontId="6" fillId="0" borderId="15" xfId="0" applyNumberFormat="1" applyFont="1" applyBorder="1" applyAlignment="1">
      <alignment vertical="center" wrapText="1"/>
    </xf>
    <xf numFmtId="167" fontId="6" fillId="0" borderId="0" xfId="0" applyNumberFormat="1" applyFont="1" applyAlignment="1">
      <alignment vertical="center" wrapText="1"/>
    </xf>
    <xf numFmtId="167" fontId="6" fillId="0" borderId="5" xfId="0" applyNumberFormat="1" applyFont="1" applyBorder="1" applyAlignment="1">
      <alignment vertical="center" wrapText="1"/>
    </xf>
    <xf numFmtId="167" fontId="6" fillId="4" borderId="14" xfId="0" applyNumberFormat="1" applyFont="1" applyFill="1" applyBorder="1" applyAlignment="1">
      <alignment vertical="center" wrapText="1"/>
    </xf>
    <xf numFmtId="166" fontId="6" fillId="4" borderId="10" xfId="0" applyNumberFormat="1" applyFont="1" applyFill="1" applyBorder="1" applyAlignment="1">
      <alignment vertical="center" wrapText="1"/>
    </xf>
    <xf numFmtId="166" fontId="6" fillId="0" borderId="11" xfId="0" applyNumberFormat="1" applyFont="1" applyBorder="1" applyAlignment="1">
      <alignment vertical="center" wrapText="1"/>
    </xf>
    <xf numFmtId="166" fontId="6" fillId="0" borderId="12" xfId="0" applyNumberFormat="1" applyFont="1" applyBorder="1" applyAlignment="1">
      <alignment vertical="center" wrapText="1"/>
    </xf>
    <xf numFmtId="166" fontId="6" fillId="0" borderId="13" xfId="0" applyNumberFormat="1" applyFont="1" applyBorder="1" applyAlignment="1">
      <alignment vertical="center" wrapText="1"/>
    </xf>
    <xf numFmtId="167" fontId="6" fillId="0" borderId="11" xfId="0" applyNumberFormat="1" applyFont="1" applyBorder="1" applyAlignment="1">
      <alignment vertical="center" wrapText="1"/>
    </xf>
    <xf numFmtId="167" fontId="6" fillId="0" borderId="12" xfId="0" applyNumberFormat="1" applyFont="1" applyBorder="1" applyAlignment="1">
      <alignment vertical="center" wrapText="1"/>
    </xf>
    <xf numFmtId="167" fontId="6" fillId="0" borderId="13" xfId="0" applyNumberFormat="1" applyFont="1" applyBorder="1" applyAlignment="1">
      <alignment vertical="center" wrapText="1"/>
    </xf>
    <xf numFmtId="167" fontId="6" fillId="4" borderId="10" xfId="0" applyNumberFormat="1" applyFont="1" applyFill="1" applyBorder="1" applyAlignment="1">
      <alignment vertical="center" wrapText="1"/>
    </xf>
    <xf numFmtId="167" fontId="6" fillId="5" borderId="5" xfId="0" applyNumberFormat="1" applyFont="1" applyFill="1" applyBorder="1" applyAlignment="1">
      <alignment vertical="center" wrapText="1"/>
    </xf>
    <xf numFmtId="167" fontId="6" fillId="5" borderId="9" xfId="0" applyNumberFormat="1" applyFont="1" applyFill="1" applyBorder="1" applyAlignment="1">
      <alignment vertical="center" wrapText="1"/>
    </xf>
    <xf numFmtId="167" fontId="6" fillId="5" borderId="7" xfId="0" applyNumberFormat="1" applyFont="1" applyFill="1" applyBorder="1" applyAlignment="1">
      <alignment vertical="center" wrapText="1"/>
    </xf>
    <xf numFmtId="167" fontId="6" fillId="5" borderId="2" xfId="0" applyNumberFormat="1" applyFont="1" applyFill="1" applyBorder="1" applyAlignment="1">
      <alignment vertical="center" wrapText="1"/>
    </xf>
    <xf numFmtId="166" fontId="6" fillId="5" borderId="7" xfId="0" applyNumberFormat="1" applyFont="1" applyFill="1" applyBorder="1" applyAlignment="1">
      <alignment vertical="center" wrapText="1"/>
    </xf>
    <xf numFmtId="164" fontId="6" fillId="4" borderId="6" xfId="0" applyNumberFormat="1" applyFont="1" applyFill="1" applyBorder="1" applyAlignment="1">
      <alignment vertical="center" wrapText="1"/>
    </xf>
    <xf numFmtId="164" fontId="6" fillId="0" borderId="7" xfId="0" applyNumberFormat="1" applyFont="1" applyBorder="1" applyAlignment="1">
      <alignment vertical="center" wrapText="1"/>
    </xf>
    <xf numFmtId="164" fontId="6" fillId="0" borderId="8" xfId="0" applyNumberFormat="1" applyFont="1" applyBorder="1" applyAlignment="1">
      <alignment vertical="center" wrapText="1"/>
    </xf>
    <xf numFmtId="164" fontId="6" fillId="0" borderId="9" xfId="0" applyNumberFormat="1" applyFont="1" applyBorder="1" applyAlignment="1">
      <alignment vertical="center" wrapText="1"/>
    </xf>
    <xf numFmtId="165" fontId="6" fillId="0" borderId="7" xfId="0" applyNumberFormat="1" applyFont="1" applyBorder="1" applyAlignment="1">
      <alignment vertical="center" wrapText="1"/>
    </xf>
    <xf numFmtId="165" fontId="6" fillId="0" borderId="8" xfId="0" applyNumberFormat="1" applyFont="1" applyBorder="1" applyAlignment="1">
      <alignment vertical="center" wrapText="1"/>
    </xf>
    <xf numFmtId="165" fontId="6" fillId="4" borderId="6" xfId="0" applyNumberFormat="1" applyFont="1" applyFill="1" applyBorder="1" applyAlignment="1">
      <alignment vertical="center" wrapText="1"/>
    </xf>
    <xf numFmtId="165" fontId="6" fillId="0" borderId="9" xfId="0" applyNumberFormat="1" applyFont="1" applyBorder="1" applyAlignment="1">
      <alignment vertical="center" wrapText="1"/>
    </xf>
    <xf numFmtId="164" fontId="6" fillId="4" borderId="1" xfId="0" applyNumberFormat="1" applyFont="1" applyFill="1" applyBorder="1" applyAlignment="1">
      <alignment vertical="center" wrapText="1"/>
    </xf>
    <xf numFmtId="164" fontId="6" fillId="0" borderId="2" xfId="0" applyNumberFormat="1" applyFont="1" applyBorder="1" applyAlignment="1">
      <alignment vertical="center" wrapText="1"/>
    </xf>
    <xf numFmtId="164" fontId="6" fillId="0" borderId="3" xfId="0" applyNumberFormat="1" applyFont="1" applyBorder="1" applyAlignment="1">
      <alignment vertical="center" wrapText="1"/>
    </xf>
    <xf numFmtId="164" fontId="6" fillId="0" borderId="4" xfId="0" applyNumberFormat="1" applyFont="1" applyBorder="1" applyAlignment="1">
      <alignment vertical="center" wrapText="1"/>
    </xf>
    <xf numFmtId="165" fontId="6" fillId="0" borderId="2" xfId="0" applyNumberFormat="1" applyFont="1" applyBorder="1" applyAlignment="1">
      <alignment vertical="center" wrapText="1"/>
    </xf>
    <xf numFmtId="165" fontId="6" fillId="0" borderId="3" xfId="0" applyNumberFormat="1" applyFont="1" applyBorder="1" applyAlignment="1">
      <alignment vertical="center" wrapText="1"/>
    </xf>
    <xf numFmtId="165" fontId="6" fillId="4" borderId="1" xfId="0" applyNumberFormat="1" applyFont="1" applyFill="1" applyBorder="1" applyAlignment="1">
      <alignment vertical="center" wrapText="1"/>
    </xf>
    <xf numFmtId="165" fontId="6" fillId="0" borderId="4" xfId="0" applyNumberFormat="1" applyFont="1" applyBorder="1" applyAlignment="1">
      <alignment vertical="center" wrapText="1"/>
    </xf>
    <xf numFmtId="168" fontId="6" fillId="4" borderId="14" xfId="0" applyNumberFormat="1" applyFont="1" applyFill="1" applyBorder="1" applyAlignment="1">
      <alignment vertical="center" wrapText="1"/>
    </xf>
    <xf numFmtId="168" fontId="6" fillId="0" borderId="15" xfId="0" applyNumberFormat="1" applyFont="1" applyBorder="1" applyAlignment="1">
      <alignment vertical="center" wrapText="1"/>
    </xf>
    <xf numFmtId="168" fontId="6" fillId="0" borderId="0" xfId="0" applyNumberFormat="1" applyFont="1" applyAlignment="1">
      <alignment vertical="center" wrapText="1"/>
    </xf>
    <xf numFmtId="168" fontId="6" fillId="0" borderId="5" xfId="0" applyNumberFormat="1" applyFont="1" applyBorder="1" applyAlignment="1">
      <alignment vertical="center" wrapText="1"/>
    </xf>
    <xf numFmtId="169" fontId="6" fillId="4" borderId="6" xfId="0" applyNumberFormat="1" applyFont="1" applyFill="1" applyBorder="1" applyAlignment="1">
      <alignment horizontal="right" vertical="center" wrapText="1"/>
    </xf>
    <xf numFmtId="169" fontId="6" fillId="0" borderId="7" xfId="0" applyNumberFormat="1" applyFont="1" applyBorder="1" applyAlignment="1">
      <alignment horizontal="right" vertical="center" wrapText="1"/>
    </xf>
    <xf numFmtId="169" fontId="6" fillId="0" borderId="8" xfId="0" applyNumberFormat="1" applyFont="1" applyBorder="1" applyAlignment="1">
      <alignment horizontal="right" vertical="center" wrapText="1"/>
    </xf>
    <xf numFmtId="169" fontId="6" fillId="0" borderId="9" xfId="0" applyNumberFormat="1" applyFont="1" applyBorder="1" applyAlignment="1">
      <alignment horizontal="right" vertical="center" wrapText="1"/>
    </xf>
    <xf numFmtId="0" fontId="8" fillId="0" borderId="5" xfId="0" applyFont="1" applyBorder="1" applyAlignment="1">
      <alignment horizontal="left" wrapText="1"/>
    </xf>
    <xf numFmtId="170" fontId="6" fillId="4" borderId="14" xfId="0" applyNumberFormat="1" applyFont="1" applyFill="1" applyBorder="1" applyAlignment="1">
      <alignment horizontal="right" vertical="center" wrapText="1"/>
    </xf>
    <xf numFmtId="170" fontId="6" fillId="0" borderId="15" xfId="0" applyNumberFormat="1" applyFont="1" applyBorder="1" applyAlignment="1">
      <alignment horizontal="right" vertical="center" wrapText="1"/>
    </xf>
    <xf numFmtId="170" fontId="6" fillId="0" borderId="0" xfId="0" applyNumberFormat="1" applyFont="1" applyAlignment="1">
      <alignment horizontal="right" vertical="center" wrapText="1"/>
    </xf>
    <xf numFmtId="170" fontId="6" fillId="0" borderId="5" xfId="0" applyNumberFormat="1" applyFont="1" applyBorder="1" applyAlignment="1">
      <alignment horizontal="right" vertical="center" wrapText="1"/>
    </xf>
    <xf numFmtId="170" fontId="6" fillId="4" borderId="6" xfId="0" applyNumberFormat="1" applyFont="1" applyFill="1" applyBorder="1" applyAlignment="1">
      <alignment horizontal="right" vertical="center" wrapText="1"/>
    </xf>
    <xf numFmtId="170" fontId="6" fillId="0" borderId="7" xfId="0" applyNumberFormat="1" applyFont="1" applyBorder="1" applyAlignment="1">
      <alignment horizontal="right" vertical="center" wrapText="1"/>
    </xf>
    <xf numFmtId="170" fontId="6" fillId="0" borderId="8" xfId="0" applyNumberFormat="1" applyFont="1" applyBorder="1" applyAlignment="1">
      <alignment horizontal="right" vertical="center" wrapText="1"/>
    </xf>
    <xf numFmtId="170" fontId="6" fillId="0" borderId="9"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4" borderId="1" xfId="0" applyFont="1" applyFill="1" applyBorder="1" applyAlignment="1">
      <alignment vertical="center" wrapText="1"/>
    </xf>
    <xf numFmtId="0" fontId="6" fillId="4" borderId="14" xfId="0" applyFont="1" applyFill="1" applyBorder="1" applyAlignment="1">
      <alignment vertical="center" wrapText="1"/>
    </xf>
    <xf numFmtId="0" fontId="6" fillId="4" borderId="6" xfId="0" applyFont="1" applyFill="1" applyBorder="1" applyAlignment="1">
      <alignment vertical="center" wrapText="1"/>
    </xf>
    <xf numFmtId="167" fontId="6" fillId="5" borderId="8" xfId="0" applyNumberFormat="1" applyFont="1" applyFill="1" applyBorder="1" applyAlignment="1">
      <alignment vertical="center" wrapText="1"/>
    </xf>
    <xf numFmtId="0" fontId="6" fillId="4" borderId="10" xfId="0" applyFont="1" applyFill="1" applyBorder="1" applyAlignment="1">
      <alignment vertical="center" wrapText="1"/>
    </xf>
    <xf numFmtId="165" fontId="6" fillId="0" borderId="12" xfId="0" applyNumberFormat="1" applyFont="1" applyBorder="1" applyAlignment="1">
      <alignment vertical="center" wrapText="1"/>
    </xf>
    <xf numFmtId="165" fontId="6" fillId="0" borderId="13" xfId="0" applyNumberFormat="1" applyFont="1" applyBorder="1" applyAlignment="1">
      <alignment vertical="center" wrapText="1"/>
    </xf>
    <xf numFmtId="0" fontId="1" fillId="5" borderId="0" xfId="0" applyFont="1" applyFill="1" applyAlignment="1">
      <alignment wrapText="1"/>
    </xf>
    <xf numFmtId="0" fontId="1" fillId="0" borderId="14" xfId="0" applyFont="1" applyBorder="1" applyAlignment="1">
      <alignment wrapText="1"/>
    </xf>
    <xf numFmtId="0" fontId="7" fillId="5" borderId="14" xfId="0" applyFont="1" applyFill="1" applyBorder="1" applyAlignment="1">
      <alignment horizontal="center" vertical="center" wrapText="1"/>
    </xf>
    <xf numFmtId="0" fontId="1" fillId="0" borderId="15" xfId="0" applyFont="1" applyBorder="1" applyAlignment="1">
      <alignment wrapText="1"/>
    </xf>
    <xf numFmtId="0" fontId="6" fillId="5" borderId="14" xfId="0" applyFont="1" applyFill="1" applyBorder="1" applyAlignment="1">
      <alignment horizontal="right" vertical="center" wrapText="1"/>
    </xf>
    <xf numFmtId="0" fontId="6" fillId="4" borderId="1" xfId="0" applyFont="1" applyFill="1" applyBorder="1" applyAlignment="1">
      <alignment horizontal="right" vertical="center"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12" xfId="0" applyFont="1" applyBorder="1" applyAlignment="1">
      <alignment wrapText="1"/>
    </xf>
    <xf numFmtId="0" fontId="1" fillId="5" borderId="12" xfId="0" applyFont="1" applyFill="1" applyBorder="1" applyAlignment="1">
      <alignment wrapText="1"/>
    </xf>
    <xf numFmtId="0" fontId="1" fillId="5" borderId="3" xfId="0" applyFont="1" applyFill="1" applyBorder="1" applyAlignment="1">
      <alignment wrapText="1"/>
    </xf>
    <xf numFmtId="172" fontId="6" fillId="0" borderId="5" xfId="0" applyNumberFormat="1" applyFont="1" applyBorder="1" applyAlignment="1">
      <alignment horizontal="left" vertical="center" wrapText="1" indent="1"/>
    </xf>
    <xf numFmtId="164" fontId="6" fillId="4" borderId="14" xfId="0" applyNumberFormat="1" applyFont="1" applyFill="1" applyBorder="1" applyAlignment="1">
      <alignment vertical="center" wrapText="1"/>
    </xf>
    <xf numFmtId="173" fontId="6" fillId="0" borderId="15" xfId="0" applyNumberFormat="1" applyFont="1" applyBorder="1" applyAlignment="1">
      <alignment horizontal="right" vertical="center" wrapText="1"/>
    </xf>
    <xf numFmtId="173" fontId="6" fillId="0" borderId="0" xfId="0" applyNumberFormat="1" applyFont="1" applyAlignment="1">
      <alignment horizontal="right" vertical="center" wrapText="1"/>
    </xf>
    <xf numFmtId="173" fontId="6" fillId="0" borderId="5" xfId="0" applyNumberFormat="1" applyFont="1" applyBorder="1" applyAlignment="1">
      <alignment horizontal="right" vertical="center" wrapText="1"/>
    </xf>
    <xf numFmtId="173" fontId="6" fillId="4" borderId="14" xfId="0" applyNumberFormat="1" applyFont="1" applyFill="1" applyBorder="1" applyAlignment="1">
      <alignment horizontal="right" vertical="center" wrapText="1"/>
    </xf>
    <xf numFmtId="174" fontId="6" fillId="0" borderId="15" xfId="0" applyNumberFormat="1" applyFont="1" applyBorder="1" applyAlignment="1">
      <alignment horizontal="right" vertical="center" wrapText="1"/>
    </xf>
    <xf numFmtId="174" fontId="6" fillId="0" borderId="0" xfId="0" applyNumberFormat="1" applyFont="1" applyAlignment="1">
      <alignment horizontal="right" vertical="center" wrapText="1"/>
    </xf>
    <xf numFmtId="174" fontId="6" fillId="0" borderId="5" xfId="0" applyNumberFormat="1" applyFont="1" applyBorder="1" applyAlignment="1">
      <alignment horizontal="right" vertical="center" wrapText="1"/>
    </xf>
    <xf numFmtId="174" fontId="6" fillId="4" borderId="14" xfId="0" applyNumberFormat="1" applyFont="1" applyFill="1" applyBorder="1" applyAlignment="1">
      <alignment horizontal="right" vertical="center" wrapText="1"/>
    </xf>
    <xf numFmtId="172" fontId="6" fillId="0" borderId="5" xfId="0" applyNumberFormat="1" applyFont="1" applyBorder="1" applyAlignment="1">
      <alignment horizontal="left" vertical="center" wrapText="1"/>
    </xf>
    <xf numFmtId="173" fontId="6" fillId="0" borderId="11" xfId="0" applyNumberFormat="1" applyFont="1" applyBorder="1" applyAlignment="1">
      <alignment horizontal="right" vertical="center" wrapText="1"/>
    </xf>
    <xf numFmtId="173" fontId="6" fillId="0" borderId="12" xfId="0" applyNumberFormat="1" applyFont="1" applyBorder="1" applyAlignment="1">
      <alignment horizontal="right" vertical="center" wrapText="1"/>
    </xf>
    <xf numFmtId="173" fontId="6" fillId="0" borderId="13" xfId="0" applyNumberFormat="1" applyFont="1" applyBorder="1" applyAlignment="1">
      <alignment horizontal="right" vertical="center" wrapText="1"/>
    </xf>
    <xf numFmtId="173" fontId="6" fillId="4" borderId="10" xfId="0" applyNumberFormat="1" applyFont="1" applyFill="1" applyBorder="1" applyAlignment="1">
      <alignment horizontal="right" vertical="center" wrapText="1"/>
    </xf>
    <xf numFmtId="174" fontId="6" fillId="0" borderId="11" xfId="0" applyNumberFormat="1" applyFont="1" applyBorder="1" applyAlignment="1">
      <alignment horizontal="right" vertical="center" wrapText="1"/>
    </xf>
    <xf numFmtId="174" fontId="6" fillId="0" borderId="12" xfId="0" applyNumberFormat="1" applyFont="1" applyBorder="1" applyAlignment="1">
      <alignment horizontal="right" vertical="center" wrapText="1"/>
    </xf>
    <xf numFmtId="174" fontId="6" fillId="0" borderId="13" xfId="0" applyNumberFormat="1" applyFont="1" applyBorder="1" applyAlignment="1">
      <alignment horizontal="right" vertical="center" wrapText="1"/>
    </xf>
    <xf numFmtId="174" fontId="6" fillId="4" borderId="10" xfId="0" applyNumberFormat="1" applyFont="1" applyFill="1" applyBorder="1" applyAlignment="1">
      <alignment horizontal="right" vertical="center" wrapText="1"/>
    </xf>
    <xf numFmtId="0" fontId="1" fillId="0" borderId="5" xfId="0" applyFont="1" applyBorder="1" applyAlignment="1">
      <alignment wrapText="1"/>
    </xf>
    <xf numFmtId="0" fontId="6" fillId="4" borderId="14" xfId="0" applyFont="1" applyFill="1" applyBorder="1" applyAlignment="1">
      <alignment horizontal="right" vertical="center" wrapText="1"/>
    </xf>
    <xf numFmtId="0" fontId="6" fillId="0" borderId="15" xfId="0" applyFont="1" applyBorder="1" applyAlignment="1">
      <alignment horizontal="right" vertical="center" wrapText="1"/>
    </xf>
    <xf numFmtId="0" fontId="7" fillId="2" borderId="1" xfId="0" applyFont="1" applyFill="1" applyBorder="1" applyAlignment="1">
      <alignment horizontal="center" vertical="top" wrapText="1"/>
    </xf>
    <xf numFmtId="0" fontId="7" fillId="3" borderId="2" xfId="0" applyFont="1" applyFill="1" applyBorder="1" applyAlignment="1">
      <alignment horizontal="center" vertical="top" wrapText="1"/>
    </xf>
    <xf numFmtId="0" fontId="7" fillId="3" borderId="3" xfId="0" applyFont="1" applyFill="1" applyBorder="1" applyAlignment="1">
      <alignment horizontal="center" vertical="top" wrapText="1"/>
    </xf>
    <xf numFmtId="0" fontId="7" fillId="3" borderId="4" xfId="0" applyFont="1" applyFill="1" applyBorder="1" applyAlignment="1">
      <alignment horizontal="center" vertical="top" wrapText="1"/>
    </xf>
    <xf numFmtId="0" fontId="7" fillId="2" borderId="2" xfId="0" applyFont="1" applyFill="1" applyBorder="1" applyAlignment="1">
      <alignment horizontal="center" vertical="top" wrapText="1"/>
    </xf>
    <xf numFmtId="0" fontId="7" fillId="2" borderId="6" xfId="0" applyFont="1" applyFill="1" applyBorder="1" applyAlignment="1">
      <alignment horizontal="center" vertical="top" wrapText="1"/>
    </xf>
    <xf numFmtId="0" fontId="7" fillId="3" borderId="7" xfId="0" applyFont="1" applyFill="1" applyBorder="1" applyAlignment="1">
      <alignment horizontal="center" vertical="top" wrapText="1"/>
    </xf>
    <xf numFmtId="0" fontId="7" fillId="3" borderId="8" xfId="0" applyFont="1" applyFill="1" applyBorder="1" applyAlignment="1">
      <alignment horizontal="center" vertical="top" wrapText="1"/>
    </xf>
    <xf numFmtId="0" fontId="7" fillId="3" borderId="9" xfId="0" applyFont="1" applyFill="1" applyBorder="1" applyAlignment="1">
      <alignment horizontal="center" vertical="top" wrapText="1"/>
    </xf>
    <xf numFmtId="0" fontId="7" fillId="2" borderId="7" xfId="0" applyFont="1" applyFill="1" applyBorder="1" applyAlignment="1">
      <alignment horizontal="center" vertical="top" wrapText="1"/>
    </xf>
    <xf numFmtId="172" fontId="6" fillId="0" borderId="5" xfId="0" applyNumberFormat="1" applyFont="1" applyBorder="1" applyAlignment="1">
      <alignment horizontal="left" wrapText="1"/>
    </xf>
    <xf numFmtId="175" fontId="6" fillId="7" borderId="14" xfId="0" applyNumberFormat="1" applyFont="1" applyFill="1" applyBorder="1" applyAlignment="1">
      <alignment horizontal="right" wrapText="1"/>
    </xf>
    <xf numFmtId="164" fontId="6" fillId="0" borderId="15" xfId="0" applyNumberFormat="1" applyFont="1" applyBorder="1" applyAlignment="1">
      <alignment wrapText="1"/>
    </xf>
    <xf numFmtId="164" fontId="6" fillId="0" borderId="0" xfId="0" applyNumberFormat="1" applyFont="1" applyAlignment="1">
      <alignment wrapText="1"/>
    </xf>
    <xf numFmtId="164" fontId="6" fillId="0" borderId="5" xfId="0" applyNumberFormat="1" applyFont="1" applyBorder="1" applyAlignment="1">
      <alignment wrapText="1"/>
    </xf>
    <xf numFmtId="173" fontId="6" fillId="7" borderId="14" xfId="0" applyNumberFormat="1" applyFont="1" applyFill="1" applyBorder="1" applyAlignment="1">
      <alignment horizontal="right" wrapText="1"/>
    </xf>
    <xf numFmtId="176" fontId="6" fillId="0" borderId="15" xfId="0" applyNumberFormat="1" applyFont="1" applyBorder="1" applyAlignment="1">
      <alignment horizontal="right" wrapText="1"/>
    </xf>
    <xf numFmtId="176" fontId="6" fillId="0" borderId="0" xfId="0" applyNumberFormat="1" applyFont="1" applyAlignment="1">
      <alignment horizontal="right" wrapText="1"/>
    </xf>
    <xf numFmtId="176" fontId="6" fillId="0" borderId="5" xfId="0" applyNumberFormat="1" applyFont="1" applyBorder="1" applyAlignment="1">
      <alignment horizontal="right" wrapText="1"/>
    </xf>
    <xf numFmtId="176" fontId="6" fillId="7" borderId="14" xfId="0" applyNumberFormat="1" applyFont="1" applyFill="1" applyBorder="1" applyAlignment="1">
      <alignment horizontal="right" wrapText="1"/>
    </xf>
    <xf numFmtId="173" fontId="6" fillId="0" borderId="15" xfId="0" applyNumberFormat="1" applyFont="1" applyBorder="1" applyAlignment="1">
      <alignment horizontal="right" wrapText="1"/>
    </xf>
    <xf numFmtId="173" fontId="6" fillId="0" borderId="0" xfId="0" applyNumberFormat="1" applyFont="1" applyAlignment="1">
      <alignment horizontal="right" wrapText="1"/>
    </xf>
    <xf numFmtId="176" fontId="6" fillId="7" borderId="15" xfId="0" applyNumberFormat="1" applyFont="1" applyFill="1" applyBorder="1" applyAlignment="1">
      <alignment horizontal="right" wrapText="1"/>
    </xf>
    <xf numFmtId="165" fontId="6" fillId="0" borderId="15" xfId="0" applyNumberFormat="1" applyFont="1" applyBorder="1" applyAlignment="1">
      <alignment wrapText="1"/>
    </xf>
    <xf numFmtId="165" fontId="6" fillId="0" borderId="0" xfId="0" applyNumberFormat="1" applyFont="1" applyAlignment="1">
      <alignment wrapText="1"/>
    </xf>
    <xf numFmtId="177" fontId="6" fillId="6" borderId="15" xfId="0" applyNumberFormat="1" applyFont="1" applyFill="1" applyBorder="1" applyAlignment="1">
      <alignment wrapText="1"/>
    </xf>
    <xf numFmtId="177" fontId="6" fillId="6" borderId="14" xfId="0" applyNumberFormat="1" applyFont="1" applyFill="1" applyBorder="1" applyAlignment="1">
      <alignment wrapText="1"/>
    </xf>
    <xf numFmtId="165" fontId="6" fillId="0" borderId="5" xfId="0" applyNumberFormat="1" applyFont="1" applyBorder="1" applyAlignment="1">
      <alignment wrapText="1"/>
    </xf>
    <xf numFmtId="0" fontId="6" fillId="0" borderId="5" xfId="0" applyFont="1" applyBorder="1" applyAlignment="1">
      <alignment horizontal="left" wrapText="1"/>
    </xf>
    <xf numFmtId="0" fontId="6" fillId="0" borderId="5" xfId="0" applyFont="1" applyBorder="1" applyAlignment="1">
      <alignment wrapText="1"/>
    </xf>
    <xf numFmtId="0" fontId="6" fillId="6" borderId="14" xfId="0" applyFont="1" applyFill="1" applyBorder="1" applyAlignment="1">
      <alignment wrapText="1"/>
    </xf>
    <xf numFmtId="172" fontId="6" fillId="0" borderId="5" xfId="0" applyNumberFormat="1" applyFont="1" applyBorder="1" applyAlignment="1">
      <alignment horizontal="left" wrapText="1" indent="1"/>
    </xf>
    <xf numFmtId="166" fontId="6" fillId="7" borderId="14" xfId="0" applyNumberFormat="1" applyFont="1" applyFill="1" applyBorder="1" applyAlignment="1">
      <alignment wrapText="1"/>
    </xf>
    <xf numFmtId="166" fontId="6" fillId="0" borderId="15" xfId="0" applyNumberFormat="1" applyFont="1" applyBorder="1" applyAlignment="1">
      <alignment wrapText="1"/>
    </xf>
    <xf numFmtId="166" fontId="6" fillId="0" borderId="0" xfId="0" applyNumberFormat="1" applyFont="1" applyAlignment="1">
      <alignment wrapText="1"/>
    </xf>
    <xf numFmtId="166" fontId="6" fillId="0" borderId="5" xfId="0" applyNumberFormat="1" applyFont="1" applyBorder="1" applyAlignment="1">
      <alignment wrapText="1"/>
    </xf>
    <xf numFmtId="166" fontId="6" fillId="7" borderId="15" xfId="0" applyNumberFormat="1" applyFont="1" applyFill="1" applyBorder="1" applyAlignment="1">
      <alignment wrapText="1"/>
    </xf>
    <xf numFmtId="167" fontId="6" fillId="0" borderId="15" xfId="0" applyNumberFormat="1" applyFont="1" applyBorder="1" applyAlignment="1">
      <alignment wrapText="1"/>
    </xf>
    <xf numFmtId="167" fontId="6" fillId="0" borderId="0" xfId="0" applyNumberFormat="1" applyFont="1" applyAlignment="1">
      <alignment wrapText="1"/>
    </xf>
    <xf numFmtId="167" fontId="6" fillId="0" borderId="5" xfId="0" applyNumberFormat="1" applyFont="1" applyBorder="1" applyAlignment="1">
      <alignment wrapText="1"/>
    </xf>
    <xf numFmtId="167" fontId="6" fillId="6" borderId="15" xfId="0" applyNumberFormat="1" applyFont="1" applyFill="1" applyBorder="1" applyAlignment="1">
      <alignment wrapText="1"/>
    </xf>
    <xf numFmtId="167" fontId="6" fillId="6" borderId="14" xfId="0" applyNumberFormat="1" applyFont="1" applyFill="1" applyBorder="1" applyAlignment="1">
      <alignment wrapText="1"/>
    </xf>
    <xf numFmtId="172" fontId="6" fillId="0" borderId="5" xfId="0" applyNumberFormat="1" applyFont="1" applyBorder="1" applyAlignment="1">
      <alignment horizontal="left" wrapText="1" indent="3"/>
    </xf>
    <xf numFmtId="166" fontId="6" fillId="7" borderId="6" xfId="0" applyNumberFormat="1" applyFont="1" applyFill="1" applyBorder="1" applyAlignment="1">
      <alignment wrapText="1"/>
    </xf>
    <xf numFmtId="166" fontId="6" fillId="0" borderId="7" xfId="0" applyNumberFormat="1" applyFont="1" applyBorder="1" applyAlignment="1">
      <alignment wrapText="1"/>
    </xf>
    <xf numFmtId="166" fontId="6" fillId="0" borderId="8" xfId="0" applyNumberFormat="1" applyFont="1" applyBorder="1" applyAlignment="1">
      <alignment wrapText="1"/>
    </xf>
    <xf numFmtId="166" fontId="6" fillId="0" borderId="9" xfId="0" applyNumberFormat="1" applyFont="1" applyBorder="1" applyAlignment="1">
      <alignment wrapText="1"/>
    </xf>
    <xf numFmtId="166" fontId="6" fillId="7" borderId="7" xfId="0" applyNumberFormat="1" applyFont="1" applyFill="1" applyBorder="1" applyAlignment="1">
      <alignment wrapText="1"/>
    </xf>
    <xf numFmtId="167" fontId="6" fillId="0" borderId="7" xfId="0" applyNumberFormat="1" applyFont="1" applyBorder="1" applyAlignment="1">
      <alignment wrapText="1"/>
    </xf>
    <xf numFmtId="167" fontId="6" fillId="0" borderId="8" xfId="0" applyNumberFormat="1" applyFont="1" applyBorder="1" applyAlignment="1">
      <alignment wrapText="1"/>
    </xf>
    <xf numFmtId="167" fontId="6" fillId="6" borderId="7" xfId="0" applyNumberFormat="1" applyFont="1" applyFill="1" applyBorder="1" applyAlignment="1">
      <alignment wrapText="1"/>
    </xf>
    <xf numFmtId="167" fontId="6" fillId="6" borderId="6" xfId="0" applyNumberFormat="1" applyFont="1" applyFill="1" applyBorder="1" applyAlignment="1">
      <alignment wrapText="1"/>
    </xf>
    <xf numFmtId="167" fontId="6" fillId="0" borderId="9" xfId="0" applyNumberFormat="1" applyFont="1" applyBorder="1" applyAlignment="1">
      <alignment wrapText="1"/>
    </xf>
    <xf numFmtId="166" fontId="6" fillId="7" borderId="10" xfId="0" applyNumberFormat="1" applyFont="1" applyFill="1" applyBorder="1" applyAlignment="1">
      <alignment wrapText="1"/>
    </xf>
    <xf numFmtId="166" fontId="6" fillId="0" borderId="11" xfId="0" applyNumberFormat="1" applyFont="1" applyBorder="1" applyAlignment="1">
      <alignment wrapText="1"/>
    </xf>
    <xf numFmtId="166" fontId="6" fillId="0" borderId="12" xfId="0" applyNumberFormat="1" applyFont="1" applyBorder="1" applyAlignment="1">
      <alignment wrapText="1"/>
    </xf>
    <xf numFmtId="166" fontId="6" fillId="0" borderId="13" xfId="0" applyNumberFormat="1" applyFont="1" applyBorder="1" applyAlignment="1">
      <alignment wrapText="1"/>
    </xf>
    <xf numFmtId="166" fontId="6" fillId="7" borderId="11" xfId="0" applyNumberFormat="1" applyFont="1" applyFill="1" applyBorder="1" applyAlignment="1">
      <alignment wrapText="1"/>
    </xf>
    <xf numFmtId="167" fontId="6" fillId="0" borderId="11" xfId="0" applyNumberFormat="1" applyFont="1" applyBorder="1" applyAlignment="1">
      <alignment wrapText="1"/>
    </xf>
    <xf numFmtId="167" fontId="6" fillId="0" borderId="12" xfId="0" applyNumberFormat="1" applyFont="1" applyBorder="1" applyAlignment="1">
      <alignment wrapText="1"/>
    </xf>
    <xf numFmtId="167" fontId="6" fillId="6" borderId="11" xfId="0" applyNumberFormat="1" applyFont="1" applyFill="1" applyBorder="1" applyAlignment="1">
      <alignment wrapText="1"/>
    </xf>
    <xf numFmtId="167" fontId="6" fillId="6" borderId="10" xfId="0" applyNumberFormat="1" applyFont="1" applyFill="1" applyBorder="1" applyAlignment="1">
      <alignment wrapText="1"/>
    </xf>
    <xf numFmtId="167" fontId="6" fillId="0" borderId="13" xfId="0" applyNumberFormat="1" applyFont="1" applyBorder="1" applyAlignment="1">
      <alignment wrapText="1"/>
    </xf>
    <xf numFmtId="0" fontId="6" fillId="0" borderId="4" xfId="0" applyFont="1" applyBorder="1" applyAlignment="1">
      <alignment wrapText="1"/>
    </xf>
    <xf numFmtId="0" fontId="6" fillId="6" borderId="1" xfId="0" applyFont="1" applyFill="1" applyBorder="1" applyAlignment="1">
      <alignment wrapText="1"/>
    </xf>
    <xf numFmtId="0" fontId="6" fillId="0" borderId="4" xfId="0" applyFont="1" applyBorder="1" applyAlignment="1">
      <alignment horizontal="left" wrapText="1"/>
    </xf>
    <xf numFmtId="166" fontId="6" fillId="7" borderId="1" xfId="0" applyNumberFormat="1" applyFont="1" applyFill="1" applyBorder="1" applyAlignment="1">
      <alignment wrapText="1"/>
    </xf>
    <xf numFmtId="166" fontId="6" fillId="0" borderId="2" xfId="0" applyNumberFormat="1" applyFont="1" applyBorder="1" applyAlignment="1">
      <alignment wrapText="1"/>
    </xf>
    <xf numFmtId="166" fontId="6" fillId="0" borderId="3" xfId="0" applyNumberFormat="1" applyFont="1" applyBorder="1" applyAlignment="1">
      <alignment wrapText="1"/>
    </xf>
    <xf numFmtId="166" fontId="6" fillId="0" borderId="4" xfId="0" applyNumberFormat="1" applyFont="1" applyBorder="1" applyAlignment="1">
      <alignment wrapText="1"/>
    </xf>
    <xf numFmtId="166" fontId="6" fillId="7" borderId="2" xfId="0" applyNumberFormat="1" applyFont="1" applyFill="1" applyBorder="1" applyAlignment="1">
      <alignment wrapText="1"/>
    </xf>
    <xf numFmtId="167" fontId="6" fillId="0" borderId="2" xfId="0" applyNumberFormat="1" applyFont="1" applyBorder="1" applyAlignment="1">
      <alignment wrapText="1"/>
    </xf>
    <xf numFmtId="167" fontId="6" fillId="0" borderId="3" xfId="0" applyNumberFormat="1" applyFont="1" applyBorder="1" applyAlignment="1">
      <alignment wrapText="1"/>
    </xf>
    <xf numFmtId="167" fontId="6" fillId="6" borderId="2" xfId="0" applyNumberFormat="1" applyFont="1" applyFill="1" applyBorder="1" applyAlignment="1">
      <alignment wrapText="1"/>
    </xf>
    <xf numFmtId="167" fontId="6" fillId="6" borderId="1" xfId="0" applyNumberFormat="1" applyFont="1" applyFill="1" applyBorder="1" applyAlignment="1">
      <alignment wrapText="1"/>
    </xf>
    <xf numFmtId="167" fontId="6" fillId="0" borderId="4" xfId="0" applyNumberFormat="1" applyFont="1" applyBorder="1" applyAlignment="1">
      <alignment wrapText="1"/>
    </xf>
    <xf numFmtId="164" fontId="6" fillId="7" borderId="10" xfId="0" applyNumberFormat="1" applyFont="1" applyFill="1" applyBorder="1" applyAlignment="1">
      <alignment wrapText="1"/>
    </xf>
    <xf numFmtId="173" fontId="6" fillId="7" borderId="10" xfId="0" applyNumberFormat="1" applyFont="1" applyFill="1" applyBorder="1" applyAlignment="1">
      <alignment horizontal="right" wrapText="1"/>
    </xf>
    <xf numFmtId="173" fontId="6" fillId="0" borderId="11" xfId="0" applyNumberFormat="1" applyFont="1" applyBorder="1" applyAlignment="1">
      <alignment horizontal="right" wrapText="1"/>
    </xf>
    <xf numFmtId="173" fontId="6" fillId="0" borderId="12" xfId="0" applyNumberFormat="1" applyFont="1" applyBorder="1" applyAlignment="1">
      <alignment horizontal="right" wrapText="1"/>
    </xf>
    <xf numFmtId="173" fontId="6" fillId="0" borderId="13" xfId="0" applyNumberFormat="1" applyFont="1" applyBorder="1" applyAlignment="1">
      <alignment horizontal="right" wrapText="1"/>
    </xf>
    <xf numFmtId="173" fontId="6" fillId="7" borderId="11" xfId="0" applyNumberFormat="1" applyFont="1" applyFill="1" applyBorder="1" applyAlignment="1">
      <alignment horizontal="right" wrapText="1"/>
    </xf>
    <xf numFmtId="174" fontId="6" fillId="0" borderId="11" xfId="0" applyNumberFormat="1" applyFont="1" applyBorder="1" applyAlignment="1">
      <alignment horizontal="right" wrapText="1"/>
    </xf>
    <xf numFmtId="174" fontId="6" fillId="0" borderId="12" xfId="0" applyNumberFormat="1" applyFont="1" applyBorder="1" applyAlignment="1">
      <alignment horizontal="right" wrapText="1"/>
    </xf>
    <xf numFmtId="177" fontId="6" fillId="6" borderId="11" xfId="0" applyNumberFormat="1" applyFont="1" applyFill="1" applyBorder="1" applyAlignment="1">
      <alignment wrapText="1"/>
    </xf>
    <xf numFmtId="177" fontId="6" fillId="6" borderId="10" xfId="0" applyNumberFormat="1" applyFont="1" applyFill="1" applyBorder="1" applyAlignment="1">
      <alignment wrapText="1"/>
    </xf>
    <xf numFmtId="174" fontId="6" fillId="0" borderId="13" xfId="0" applyNumberFormat="1" applyFont="1" applyBorder="1" applyAlignment="1">
      <alignment horizontal="right" wrapText="1"/>
    </xf>
    <xf numFmtId="0" fontId="7" fillId="5" borderId="5" xfId="0" applyFont="1" applyFill="1" applyBorder="1" applyAlignment="1">
      <alignment horizontal="center" vertical="top" wrapText="1"/>
    </xf>
    <xf numFmtId="0" fontId="6" fillId="7" borderId="1" xfId="0" applyFont="1" applyFill="1" applyBorder="1" applyAlignment="1">
      <alignment horizontal="left" wrapText="1"/>
    </xf>
    <xf numFmtId="0" fontId="6" fillId="7" borderId="2" xfId="0" applyFont="1" applyFill="1" applyBorder="1" applyAlignment="1">
      <alignment horizontal="left" wrapText="1"/>
    </xf>
    <xf numFmtId="0" fontId="1" fillId="5" borderId="5" xfId="0" applyFont="1" applyFill="1" applyBorder="1" applyAlignment="1">
      <alignment wrapText="1"/>
    </xf>
    <xf numFmtId="0" fontId="10" fillId="0" borderId="2" xfId="0" applyFont="1" applyBorder="1" applyAlignment="1">
      <alignment wrapText="1"/>
    </xf>
    <xf numFmtId="0" fontId="10" fillId="0" borderId="3" xfId="0" applyFont="1" applyBorder="1" applyAlignment="1">
      <alignment wrapText="1"/>
    </xf>
    <xf numFmtId="0" fontId="10" fillId="6" borderId="2" xfId="0" applyFont="1" applyFill="1" applyBorder="1" applyAlignment="1">
      <alignment wrapText="1"/>
    </xf>
    <xf numFmtId="0" fontId="10" fillId="6" borderId="1" xfId="0" applyFont="1" applyFill="1" applyBorder="1" applyAlignment="1">
      <alignment wrapText="1"/>
    </xf>
    <xf numFmtId="0" fontId="10" fillId="0" borderId="4" xfId="0" applyFont="1" applyBorder="1" applyAlignment="1">
      <alignment wrapText="1"/>
    </xf>
    <xf numFmtId="0" fontId="6" fillId="7" borderId="14" xfId="0" applyFont="1" applyFill="1" applyBorder="1" applyAlignment="1">
      <alignment horizontal="left" wrapText="1"/>
    </xf>
    <xf numFmtId="0" fontId="6" fillId="7" borderId="15" xfId="0" applyFont="1" applyFill="1" applyBorder="1" applyAlignment="1">
      <alignment horizontal="left" wrapText="1"/>
    </xf>
    <xf numFmtId="0" fontId="10" fillId="0" borderId="15" xfId="0" applyFont="1" applyBorder="1" applyAlignment="1">
      <alignment wrapText="1"/>
    </xf>
    <xf numFmtId="0" fontId="10" fillId="6" borderId="15" xfId="0" applyFont="1" applyFill="1" applyBorder="1" applyAlignment="1">
      <alignment wrapText="1"/>
    </xf>
    <xf numFmtId="0" fontId="10" fillId="6" borderId="14" xfId="0" applyFont="1" applyFill="1" applyBorder="1" applyAlignment="1">
      <alignment wrapText="1"/>
    </xf>
    <xf numFmtId="0" fontId="6" fillId="0" borderId="15" xfId="0" applyFont="1" applyBorder="1" applyAlignment="1">
      <alignment wrapText="1"/>
    </xf>
    <xf numFmtId="0" fontId="6" fillId="6" borderId="15" xfId="0" applyFont="1" applyFill="1" applyBorder="1" applyAlignment="1">
      <alignment wrapText="1"/>
    </xf>
    <xf numFmtId="0" fontId="6" fillId="7" borderId="14" xfId="0" applyFont="1" applyFill="1" applyBorder="1" applyAlignment="1">
      <alignment horizontal="right" wrapText="1"/>
    </xf>
    <xf numFmtId="0" fontId="6" fillId="7" borderId="15" xfId="0" applyFont="1" applyFill="1" applyBorder="1" applyAlignment="1">
      <alignment horizontal="right" wrapText="1"/>
    </xf>
    <xf numFmtId="0" fontId="6" fillId="0" borderId="2" xfId="0" applyFont="1" applyBorder="1" applyAlignment="1">
      <alignment wrapText="1"/>
    </xf>
    <xf numFmtId="0" fontId="6" fillId="0" borderId="3" xfId="0" applyFont="1" applyBorder="1" applyAlignment="1">
      <alignment wrapText="1"/>
    </xf>
    <xf numFmtId="0" fontId="6" fillId="6" borderId="2" xfId="0" applyFont="1" applyFill="1" applyBorder="1" applyAlignment="1">
      <alignment wrapText="1"/>
    </xf>
    <xf numFmtId="0" fontId="6" fillId="0" borderId="3" xfId="0" applyFont="1" applyBorder="1" applyAlignment="1">
      <alignment horizontal="left" wrapText="1"/>
    </xf>
    <xf numFmtId="0" fontId="6" fillId="0" borderId="5" xfId="0" applyFont="1" applyBorder="1" applyAlignment="1">
      <alignment horizontal="left" wrapText="1" indent="1"/>
    </xf>
    <xf numFmtId="178" fontId="6" fillId="0" borderId="15" xfId="0" applyNumberFormat="1" applyFont="1" applyBorder="1" applyAlignment="1">
      <alignment vertical="center" wrapText="1"/>
    </xf>
    <xf numFmtId="178" fontId="6" fillId="0" borderId="0" xfId="0" applyNumberFormat="1" applyFont="1" applyAlignment="1">
      <alignment vertical="center" wrapText="1"/>
    </xf>
    <xf numFmtId="178" fontId="6" fillId="0" borderId="5" xfId="0" applyNumberFormat="1" applyFont="1" applyBorder="1" applyAlignment="1">
      <alignment vertical="center" wrapText="1"/>
    </xf>
    <xf numFmtId="178" fontId="6" fillId="4" borderId="14" xfId="0" applyNumberFormat="1" applyFont="1" applyFill="1" applyBorder="1" applyAlignment="1">
      <alignment vertical="center" wrapText="1"/>
    </xf>
    <xf numFmtId="177" fontId="6" fillId="0" borderId="15" xfId="0" applyNumberFormat="1" applyFont="1" applyBorder="1" applyAlignment="1">
      <alignment vertical="center" wrapText="1"/>
    </xf>
    <xf numFmtId="177" fontId="6" fillId="4" borderId="14" xfId="0" applyNumberFormat="1" applyFont="1" applyFill="1" applyBorder="1" applyAlignment="1">
      <alignment vertical="center" wrapText="1"/>
    </xf>
    <xf numFmtId="0" fontId="11" fillId="0" borderId="5" xfId="0" applyFont="1" applyBorder="1" applyAlignment="1">
      <alignment horizontal="left" wrapText="1" indent="1"/>
    </xf>
    <xf numFmtId="179" fontId="11" fillId="0" borderId="15" xfId="0" applyNumberFormat="1" applyFont="1" applyBorder="1" applyAlignment="1">
      <alignment horizontal="right" vertical="center" wrapText="1"/>
    </xf>
    <xf numFmtId="179" fontId="11" fillId="0" borderId="0" xfId="0" applyNumberFormat="1" applyFont="1" applyAlignment="1">
      <alignment horizontal="right" vertical="center" wrapText="1"/>
    </xf>
    <xf numFmtId="179" fontId="11" fillId="0" borderId="5" xfId="0" applyNumberFormat="1" applyFont="1" applyBorder="1" applyAlignment="1">
      <alignment horizontal="right" vertical="center" wrapText="1"/>
    </xf>
    <xf numFmtId="179" fontId="11" fillId="4" borderId="14" xfId="0" applyNumberFormat="1" applyFont="1" applyFill="1" applyBorder="1" applyAlignment="1">
      <alignment horizontal="right" vertical="center" wrapText="1"/>
    </xf>
    <xf numFmtId="0" fontId="11" fillId="0" borderId="5" xfId="0" applyFont="1" applyBorder="1" applyAlignment="1">
      <alignment horizontal="right" vertical="center" wrapText="1"/>
    </xf>
    <xf numFmtId="0" fontId="11" fillId="4" borderId="14" xfId="0" applyFont="1" applyFill="1" applyBorder="1" applyAlignment="1">
      <alignment horizontal="right" vertical="center" wrapText="1"/>
    </xf>
    <xf numFmtId="0" fontId="6" fillId="0" borderId="15" xfId="0" applyFont="1" applyBorder="1" applyAlignment="1">
      <alignment vertical="center" wrapText="1"/>
    </xf>
    <xf numFmtId="0" fontId="6" fillId="0" borderId="0" xfId="0" applyFont="1" applyAlignment="1">
      <alignment vertical="center" wrapText="1"/>
    </xf>
    <xf numFmtId="0" fontId="11" fillId="0" borderId="15" xfId="0" applyFont="1" applyBorder="1" applyAlignment="1">
      <alignment horizontal="right" vertical="center" wrapText="1"/>
    </xf>
    <xf numFmtId="0" fontId="11" fillId="0" borderId="0" xfId="0" applyFont="1" applyAlignment="1">
      <alignment horizontal="right" vertical="center" wrapText="1"/>
    </xf>
    <xf numFmtId="173" fontId="8" fillId="0" borderId="11" xfId="0" applyNumberFormat="1" applyFont="1" applyBorder="1" applyAlignment="1">
      <alignment horizontal="right" vertical="center" wrapText="1"/>
    </xf>
    <xf numFmtId="173" fontId="8" fillId="0" borderId="12" xfId="0" applyNumberFormat="1" applyFont="1" applyBorder="1" applyAlignment="1">
      <alignment horizontal="right" vertical="center" wrapText="1"/>
    </xf>
    <xf numFmtId="173" fontId="8" fillId="0" borderId="13" xfId="0" applyNumberFormat="1" applyFont="1" applyBorder="1" applyAlignment="1">
      <alignment horizontal="right" vertical="center" wrapText="1"/>
    </xf>
    <xf numFmtId="173" fontId="8" fillId="4" borderId="10" xfId="0" applyNumberFormat="1" applyFont="1" applyFill="1" applyBorder="1" applyAlignment="1">
      <alignment horizontal="right" vertical="center" wrapText="1"/>
    </xf>
    <xf numFmtId="174" fontId="8" fillId="0" borderId="11" xfId="0" applyNumberFormat="1" applyFont="1" applyBorder="1" applyAlignment="1">
      <alignment horizontal="right" vertical="center" wrapText="1"/>
    </xf>
    <xf numFmtId="174" fontId="8" fillId="5" borderId="12" xfId="0" applyNumberFormat="1" applyFont="1" applyFill="1" applyBorder="1" applyAlignment="1">
      <alignment horizontal="right" vertical="center" wrapText="1"/>
    </xf>
    <xf numFmtId="174" fontId="8" fillId="5" borderId="13" xfId="0" applyNumberFormat="1" applyFont="1" applyFill="1" applyBorder="1" applyAlignment="1">
      <alignment horizontal="right" vertical="center" wrapText="1"/>
    </xf>
    <xf numFmtId="174" fontId="8" fillId="4" borderId="10" xfId="0" applyNumberFormat="1" applyFont="1" applyFill="1" applyBorder="1" applyAlignment="1">
      <alignment horizontal="right" vertical="center" wrapText="1"/>
    </xf>
    <xf numFmtId="0" fontId="6" fillId="0" borderId="5" xfId="0" applyFont="1" applyBorder="1" applyAlignment="1">
      <alignment horizontal="left" vertical="center" wrapText="1" indent="1"/>
    </xf>
    <xf numFmtId="177" fontId="6" fillId="0" borderId="0" xfId="0" applyNumberFormat="1" applyFont="1" applyAlignment="1">
      <alignment vertical="center" wrapText="1"/>
    </xf>
    <xf numFmtId="177" fontId="6" fillId="0" borderId="5" xfId="0" applyNumberFormat="1" applyFont="1" applyBorder="1" applyAlignment="1">
      <alignment vertical="center" wrapText="1"/>
    </xf>
    <xf numFmtId="174" fontId="8" fillId="0" borderId="12" xfId="0" applyNumberFormat="1" applyFont="1" applyBorder="1" applyAlignment="1">
      <alignment horizontal="right" vertical="center" wrapText="1"/>
    </xf>
    <xf numFmtId="174" fontId="8" fillId="0" borderId="13" xfId="0" applyNumberFormat="1" applyFont="1" applyBorder="1" applyAlignment="1">
      <alignment horizontal="right" vertical="center" wrapText="1"/>
    </xf>
    <xf numFmtId="0" fontId="8" fillId="0" borderId="0" xfId="0" applyFont="1" applyAlignment="1">
      <alignment horizontal="left" wrapText="1"/>
    </xf>
    <xf numFmtId="0" fontId="1" fillId="0" borderId="8" xfId="0" applyFont="1" applyBorder="1" applyAlignment="1">
      <alignment wrapText="1"/>
    </xf>
    <xf numFmtId="0" fontId="8" fillId="0" borderId="5" xfId="0" applyFont="1" applyBorder="1" applyAlignment="1">
      <alignment horizontal="left" wrapText="1" indent="1"/>
    </xf>
    <xf numFmtId="0" fontId="6" fillId="0" borderId="5" xfId="0" applyFont="1" applyBorder="1" applyAlignment="1">
      <alignment horizontal="left" wrapText="1" indent="3"/>
    </xf>
    <xf numFmtId="0" fontId="6" fillId="0" borderId="5" xfId="0" applyFont="1" applyBorder="1" applyAlignment="1">
      <alignment vertical="center" wrapText="1"/>
    </xf>
    <xf numFmtId="164" fontId="6" fillId="0" borderId="15" xfId="0" applyNumberFormat="1" applyFont="1" applyBorder="1" applyAlignment="1">
      <alignment vertical="center" wrapText="1"/>
    </xf>
    <xf numFmtId="164" fontId="6" fillId="0" borderId="0" xfId="0" applyNumberFormat="1" applyFont="1" applyAlignment="1">
      <alignment vertical="center" wrapText="1"/>
    </xf>
    <xf numFmtId="164" fontId="6" fillId="0" borderId="5" xfId="0" applyNumberFormat="1" applyFont="1" applyBorder="1" applyAlignment="1">
      <alignment vertical="center" wrapText="1"/>
    </xf>
    <xf numFmtId="165" fontId="6" fillId="0" borderId="15" xfId="0" applyNumberFormat="1" applyFont="1" applyBorder="1" applyAlignment="1">
      <alignment vertical="center" wrapText="1"/>
    </xf>
    <xf numFmtId="165" fontId="6" fillId="5" borderId="0" xfId="0" applyNumberFormat="1" applyFont="1" applyFill="1" applyAlignment="1">
      <alignment vertical="center" wrapText="1"/>
    </xf>
    <xf numFmtId="165" fontId="6" fillId="5" borderId="5" xfId="0" applyNumberFormat="1" applyFont="1" applyFill="1" applyBorder="1" applyAlignment="1">
      <alignment vertical="center" wrapText="1"/>
    </xf>
    <xf numFmtId="165" fontId="6" fillId="4" borderId="14" xfId="0" applyNumberFormat="1" applyFont="1" applyFill="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0" fontId="8" fillId="0" borderId="13" xfId="0" applyFont="1" applyBorder="1" applyAlignment="1">
      <alignment vertical="center" wrapText="1"/>
    </xf>
    <xf numFmtId="178" fontId="8" fillId="4" borderId="10" xfId="0" applyNumberFormat="1" applyFont="1" applyFill="1" applyBorder="1" applyAlignment="1">
      <alignment vertical="center" wrapText="1"/>
    </xf>
    <xf numFmtId="164" fontId="8" fillId="0" borderId="11" xfId="0" applyNumberFormat="1" applyFont="1" applyBorder="1" applyAlignment="1">
      <alignment vertical="center" wrapText="1"/>
    </xf>
    <xf numFmtId="164" fontId="8" fillId="0" borderId="12" xfId="0" applyNumberFormat="1" applyFont="1" applyBorder="1" applyAlignment="1">
      <alignment vertical="center" wrapText="1"/>
    </xf>
    <xf numFmtId="164" fontId="8" fillId="0" borderId="13" xfId="0" applyNumberFormat="1" applyFont="1" applyBorder="1" applyAlignment="1">
      <alignment vertical="center" wrapText="1"/>
    </xf>
    <xf numFmtId="164" fontId="8" fillId="4" borderId="10" xfId="0" applyNumberFormat="1" applyFont="1" applyFill="1" applyBorder="1" applyAlignment="1">
      <alignment vertical="center" wrapText="1"/>
    </xf>
    <xf numFmtId="165" fontId="8" fillId="0" borderId="11" xfId="0" applyNumberFormat="1" applyFont="1" applyBorder="1" applyAlignment="1">
      <alignment vertical="center" wrapText="1"/>
    </xf>
    <xf numFmtId="165" fontId="8" fillId="4" borderId="10" xfId="0" applyNumberFormat="1" applyFont="1" applyFill="1" applyBorder="1" applyAlignment="1">
      <alignment vertical="center" wrapText="1"/>
    </xf>
    <xf numFmtId="0" fontId="1" fillId="0" borderId="11" xfId="0" applyFont="1" applyBorder="1" applyAlignment="1">
      <alignment wrapText="1"/>
    </xf>
    <xf numFmtId="165" fontId="6" fillId="0" borderId="0" xfId="0" applyNumberFormat="1" applyFont="1" applyAlignment="1">
      <alignment vertical="center" wrapText="1"/>
    </xf>
    <xf numFmtId="165" fontId="6" fillId="0" borderId="5" xfId="0" applyNumberFormat="1" applyFont="1" applyBorder="1" applyAlignment="1">
      <alignment vertical="center" wrapText="1"/>
    </xf>
    <xf numFmtId="165" fontId="8" fillId="0" borderId="12" xfId="0" applyNumberFormat="1" applyFont="1" applyBorder="1" applyAlignment="1">
      <alignment vertical="center" wrapText="1"/>
    </xf>
    <xf numFmtId="165" fontId="8" fillId="0" borderId="13" xfId="0" applyNumberFormat="1" applyFont="1" applyBorder="1" applyAlignment="1">
      <alignment vertical="center" wrapText="1"/>
    </xf>
    <xf numFmtId="0" fontId="6" fillId="0" borderId="5" xfId="0" applyFont="1" applyBorder="1" applyAlignment="1">
      <alignment horizontal="left" wrapText="1" indent="4"/>
    </xf>
    <xf numFmtId="0" fontId="8" fillId="0" borderId="5" xfId="0" applyFont="1" applyBorder="1" applyAlignment="1">
      <alignment horizontal="left" wrapText="1" indent="3"/>
    </xf>
    <xf numFmtId="178" fontId="6" fillId="4" borderId="6" xfId="0" applyNumberFormat="1" applyFont="1" applyFill="1" applyBorder="1" applyAlignment="1">
      <alignment vertical="center" wrapText="1"/>
    </xf>
    <xf numFmtId="0" fontId="6" fillId="0" borderId="0" xfId="0" applyFont="1" applyAlignment="1">
      <alignment horizontal="left" wrapText="1"/>
    </xf>
    <xf numFmtId="0" fontId="6" fillId="0" borderId="14" xfId="0" applyFont="1" applyBorder="1" applyAlignment="1">
      <alignment horizontal="left" vertical="center" wrapText="1"/>
    </xf>
    <xf numFmtId="0" fontId="6" fillId="4" borderId="1" xfId="0" applyFont="1" applyFill="1" applyBorder="1" applyAlignment="1">
      <alignment wrapText="1"/>
    </xf>
    <xf numFmtId="0" fontId="11" fillId="0" borderId="14" xfId="0" applyFont="1" applyBorder="1" applyAlignment="1">
      <alignment horizontal="left" vertical="center" wrapText="1"/>
    </xf>
    <xf numFmtId="0" fontId="6" fillId="0" borderId="12" xfId="0" applyFont="1" applyBorder="1" applyAlignment="1">
      <alignment wrapText="1"/>
    </xf>
    <xf numFmtId="0" fontId="9" fillId="0" borderId="14" xfId="0" applyFont="1" applyBorder="1" applyAlignment="1">
      <alignment horizontal="left" wrapText="1"/>
    </xf>
    <xf numFmtId="0" fontId="6" fillId="0" borderId="12" xfId="0" applyFont="1" applyBorder="1" applyAlignment="1">
      <alignment horizontal="right" vertical="center" wrapText="1"/>
    </xf>
    <xf numFmtId="0" fontId="1" fillId="0" borderId="10" xfId="0" applyFont="1" applyBorder="1" applyAlignment="1">
      <alignment wrapText="1"/>
    </xf>
    <xf numFmtId="0" fontId="6" fillId="0" borderId="2" xfId="0" applyFont="1" applyBorder="1" applyAlignment="1">
      <alignment horizontal="right" vertical="center" wrapText="1"/>
    </xf>
    <xf numFmtId="0" fontId="6" fillId="0" borderId="3" xfId="0" applyFont="1" applyBorder="1" applyAlignment="1">
      <alignment horizontal="right" vertical="center" wrapText="1"/>
    </xf>
    <xf numFmtId="0" fontId="6" fillId="0" borderId="4" xfId="0" applyFont="1" applyBorder="1" applyAlignment="1">
      <alignment horizontal="right" vertical="center" wrapText="1"/>
    </xf>
    <xf numFmtId="0" fontId="12" fillId="0" borderId="14" xfId="0" applyFont="1" applyBorder="1" applyAlignment="1">
      <alignment horizontal="left" wrapText="1"/>
    </xf>
    <xf numFmtId="0" fontId="1" fillId="4" borderId="1" xfId="0" applyFont="1" applyFill="1" applyBorder="1" applyAlignment="1">
      <alignment wrapText="1"/>
    </xf>
    <xf numFmtId="0" fontId="11" fillId="0" borderId="5" xfId="0" applyFont="1" applyBorder="1" applyAlignment="1">
      <alignment horizontal="left" vertical="center" wrapText="1" indent="1"/>
    </xf>
    <xf numFmtId="179" fontId="11" fillId="0" borderId="7" xfId="0" applyNumberFormat="1" applyFont="1" applyBorder="1" applyAlignment="1">
      <alignment horizontal="right" vertical="center" wrapText="1"/>
    </xf>
    <xf numFmtId="179" fontId="11" fillId="0" borderId="8" xfId="0" applyNumberFormat="1" applyFont="1" applyBorder="1" applyAlignment="1">
      <alignment horizontal="right" vertical="center" wrapText="1"/>
    </xf>
    <xf numFmtId="179" fontId="11" fillId="0" borderId="9" xfId="0" applyNumberFormat="1" applyFont="1" applyBorder="1" applyAlignment="1">
      <alignment horizontal="right" vertical="center" wrapText="1"/>
    </xf>
    <xf numFmtId="179" fontId="11" fillId="4" borderId="6" xfId="0" applyNumberFormat="1" applyFont="1" applyFill="1" applyBorder="1" applyAlignment="1">
      <alignment horizontal="right" vertical="center" wrapText="1"/>
    </xf>
    <xf numFmtId="0" fontId="11" fillId="0" borderId="7" xfId="0" applyFont="1" applyBorder="1" applyAlignment="1">
      <alignment horizontal="right" vertical="center" wrapText="1"/>
    </xf>
    <xf numFmtId="0" fontId="11" fillId="0" borderId="8" xfId="0" applyFont="1" applyBorder="1" applyAlignment="1">
      <alignment horizontal="right" vertical="center" wrapText="1"/>
    </xf>
    <xf numFmtId="0" fontId="11" fillId="0" borderId="9" xfId="0" applyFont="1" applyBorder="1" applyAlignment="1">
      <alignment horizontal="right" vertical="center" wrapText="1"/>
    </xf>
    <xf numFmtId="0" fontId="11" fillId="4" borderId="6" xfId="0" applyFont="1" applyFill="1" applyBorder="1" applyAlignment="1">
      <alignment horizontal="right" vertical="center" wrapText="1"/>
    </xf>
    <xf numFmtId="174" fontId="6" fillId="4" borderId="1" xfId="0" applyNumberFormat="1" applyFont="1" applyFill="1" applyBorder="1" applyAlignment="1">
      <alignment horizontal="righ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166" fontId="8" fillId="5" borderId="11" xfId="0" applyNumberFormat="1" applyFont="1" applyFill="1" applyBorder="1" applyAlignment="1">
      <alignment vertical="center" wrapText="1"/>
    </xf>
    <xf numFmtId="166" fontId="8" fillId="5" borderId="12" xfId="0" applyNumberFormat="1" applyFont="1" applyFill="1" applyBorder="1" applyAlignment="1">
      <alignment vertical="center" wrapText="1"/>
    </xf>
    <xf numFmtId="166" fontId="8" fillId="5" borderId="13" xfId="0" applyNumberFormat="1" applyFont="1" applyFill="1" applyBorder="1" applyAlignment="1">
      <alignment vertical="center" wrapText="1"/>
    </xf>
    <xf numFmtId="166" fontId="8" fillId="4" borderId="10" xfId="0" applyNumberFormat="1" applyFont="1" applyFill="1" applyBorder="1" applyAlignment="1">
      <alignment vertical="center" wrapText="1"/>
    </xf>
    <xf numFmtId="166" fontId="8" fillId="0" borderId="11" xfId="0" applyNumberFormat="1" applyFont="1" applyBorder="1" applyAlignment="1">
      <alignment vertical="center" wrapText="1"/>
    </xf>
    <xf numFmtId="166" fontId="8" fillId="0" borderId="12" xfId="0" applyNumberFormat="1" applyFont="1" applyBorder="1" applyAlignment="1">
      <alignment vertical="center" wrapText="1"/>
    </xf>
    <xf numFmtId="166" fontId="8" fillId="0" borderId="13" xfId="0" applyNumberFormat="1" applyFont="1" applyBorder="1" applyAlignment="1">
      <alignment vertical="center" wrapText="1"/>
    </xf>
    <xf numFmtId="167" fontId="8" fillId="0" borderId="11" xfId="0" applyNumberFormat="1" applyFont="1" applyBorder="1" applyAlignment="1">
      <alignment vertical="center" wrapText="1"/>
    </xf>
    <xf numFmtId="167" fontId="8" fillId="0" borderId="12" xfId="0" applyNumberFormat="1" applyFont="1" applyBorder="1" applyAlignment="1">
      <alignment vertical="center" wrapText="1"/>
    </xf>
    <xf numFmtId="167" fontId="8" fillId="5" borderId="13" xfId="0" applyNumberFormat="1" applyFont="1" applyFill="1" applyBorder="1" applyAlignment="1">
      <alignment vertical="center" wrapText="1"/>
    </xf>
    <xf numFmtId="167" fontId="8" fillId="4" borderId="10" xfId="0" applyNumberFormat="1" applyFont="1" applyFill="1" applyBorder="1" applyAlignment="1">
      <alignment vertical="center" wrapText="1"/>
    </xf>
    <xf numFmtId="167" fontId="8" fillId="5" borderId="11" xfId="0" applyNumberFormat="1" applyFont="1" applyFill="1" applyBorder="1" applyAlignment="1">
      <alignment vertical="center" wrapText="1"/>
    </xf>
    <xf numFmtId="167" fontId="8" fillId="5" borderId="12" xfId="0" applyNumberFormat="1" applyFont="1" applyFill="1" applyBorder="1" applyAlignment="1">
      <alignment vertical="center" wrapText="1"/>
    </xf>
    <xf numFmtId="166" fontId="6" fillId="5" borderId="2" xfId="0" applyNumberFormat="1" applyFont="1" applyFill="1" applyBorder="1" applyAlignment="1">
      <alignment vertical="center" wrapText="1"/>
    </xf>
    <xf numFmtId="166" fontId="6" fillId="5" borderId="3" xfId="0" applyNumberFormat="1" applyFont="1" applyFill="1" applyBorder="1" applyAlignment="1">
      <alignment vertical="center" wrapText="1"/>
    </xf>
    <xf numFmtId="166" fontId="6" fillId="5" borderId="4" xfId="0" applyNumberFormat="1" applyFont="1" applyFill="1" applyBorder="1" applyAlignment="1">
      <alignment vertical="center" wrapText="1"/>
    </xf>
    <xf numFmtId="0" fontId="8" fillId="0" borderId="5" xfId="0" applyFont="1" applyBorder="1" applyAlignment="1">
      <alignment horizontal="left" vertical="center" wrapText="1" indent="1"/>
    </xf>
    <xf numFmtId="167" fontId="8" fillId="0" borderId="13" xfId="0" applyNumberFormat="1" applyFont="1" applyBorder="1" applyAlignment="1">
      <alignment vertical="center" wrapText="1"/>
    </xf>
    <xf numFmtId="164" fontId="8" fillId="0" borderId="16" xfId="0" applyNumberFormat="1" applyFont="1" applyBorder="1" applyAlignment="1">
      <alignment vertical="center" wrapText="1"/>
    </xf>
    <xf numFmtId="164" fontId="8" fillId="0" borderId="17" xfId="0" applyNumberFormat="1" applyFont="1" applyBorder="1" applyAlignment="1">
      <alignment vertical="center" wrapText="1"/>
    </xf>
    <xf numFmtId="164" fontId="8" fillId="0" borderId="18" xfId="0" applyNumberFormat="1" applyFont="1" applyBorder="1" applyAlignment="1">
      <alignment vertical="center" wrapText="1"/>
    </xf>
    <xf numFmtId="164" fontId="8" fillId="4" borderId="19" xfId="0" applyNumberFormat="1" applyFont="1" applyFill="1" applyBorder="1" applyAlignment="1">
      <alignment vertical="center" wrapText="1"/>
    </xf>
    <xf numFmtId="166" fontId="8" fillId="0" borderId="16" xfId="0" applyNumberFormat="1" applyFont="1" applyBorder="1" applyAlignment="1">
      <alignment vertical="center" wrapText="1"/>
    </xf>
    <xf numFmtId="166" fontId="8" fillId="0" borderId="17" xfId="0" applyNumberFormat="1" applyFont="1" applyBorder="1" applyAlignment="1">
      <alignment vertical="center" wrapText="1"/>
    </xf>
    <xf numFmtId="166" fontId="8" fillId="0" borderId="18" xfId="0" applyNumberFormat="1" applyFont="1" applyBorder="1" applyAlignment="1">
      <alignment vertical="center" wrapText="1"/>
    </xf>
    <xf numFmtId="167" fontId="8" fillId="0" borderId="16" xfId="0" applyNumberFormat="1" applyFont="1" applyBorder="1" applyAlignment="1">
      <alignment vertical="center" wrapText="1"/>
    </xf>
    <xf numFmtId="167" fontId="8" fillId="0" borderId="17" xfId="0" applyNumberFormat="1" applyFont="1" applyBorder="1" applyAlignment="1">
      <alignment vertical="center" wrapText="1"/>
    </xf>
    <xf numFmtId="167" fontId="8" fillId="0" borderId="18" xfId="0" applyNumberFormat="1" applyFont="1" applyBorder="1" applyAlignment="1">
      <alignment vertical="center" wrapText="1"/>
    </xf>
    <xf numFmtId="167" fontId="8" fillId="4" borderId="19" xfId="0" applyNumberFormat="1" applyFont="1" applyFill="1" applyBorder="1" applyAlignment="1">
      <alignment vertical="center" wrapText="1"/>
    </xf>
    <xf numFmtId="179" fontId="6" fillId="0" borderId="20" xfId="0" applyNumberFormat="1" applyFont="1" applyBorder="1" applyAlignment="1">
      <alignment horizontal="right" vertical="center" wrapText="1"/>
    </xf>
    <xf numFmtId="179" fontId="6" fillId="0" borderId="21" xfId="0" applyNumberFormat="1" applyFont="1" applyBorder="1" applyAlignment="1">
      <alignment horizontal="right" vertical="center" wrapText="1"/>
    </xf>
    <xf numFmtId="179" fontId="6" fillId="0" borderId="22" xfId="0" applyNumberFormat="1" applyFont="1" applyBorder="1" applyAlignment="1">
      <alignment horizontal="right" vertical="center" wrapText="1"/>
    </xf>
    <xf numFmtId="179" fontId="6" fillId="4" borderId="23" xfId="0" applyNumberFormat="1" applyFont="1" applyFill="1" applyBorder="1" applyAlignment="1">
      <alignment horizontal="right" vertical="center" wrapText="1"/>
    </xf>
    <xf numFmtId="0" fontId="6" fillId="0" borderId="20" xfId="0" applyFont="1" applyBorder="1" applyAlignment="1">
      <alignment horizontal="right" vertical="center" wrapText="1"/>
    </xf>
    <xf numFmtId="0" fontId="6" fillId="0" borderId="21" xfId="0" applyFont="1" applyBorder="1" applyAlignment="1">
      <alignment horizontal="right" vertical="center" wrapText="1"/>
    </xf>
    <xf numFmtId="0" fontId="6" fillId="0" borderId="22" xfId="0" applyFont="1" applyBorder="1" applyAlignment="1">
      <alignment horizontal="right" vertical="center" wrapText="1"/>
    </xf>
    <xf numFmtId="0" fontId="6" fillId="4" borderId="23" xfId="0" applyFont="1" applyFill="1" applyBorder="1" applyAlignment="1">
      <alignment horizontal="right" vertical="center" wrapText="1"/>
    </xf>
    <xf numFmtId="0" fontId="1" fillId="0" borderId="1" xfId="0" applyFont="1" applyBorder="1" applyAlignment="1">
      <alignment wrapText="1"/>
    </xf>
    <xf numFmtId="164" fontId="6" fillId="5" borderId="15" xfId="0" applyNumberFormat="1" applyFont="1" applyFill="1" applyBorder="1" applyAlignment="1">
      <alignment vertical="center" wrapText="1"/>
    </xf>
    <xf numFmtId="164" fontId="6" fillId="5" borderId="0" xfId="0" applyNumberFormat="1" applyFont="1" applyFill="1" applyAlignment="1">
      <alignment vertical="center" wrapText="1"/>
    </xf>
    <xf numFmtId="164" fontId="6" fillId="5" borderId="5" xfId="0" applyNumberFormat="1" applyFont="1" applyFill="1" applyBorder="1" applyAlignment="1">
      <alignment vertical="center" wrapText="1"/>
    </xf>
    <xf numFmtId="165" fontId="6" fillId="5" borderId="15" xfId="0" applyNumberFormat="1" applyFont="1" applyFill="1" applyBorder="1" applyAlignment="1">
      <alignment vertical="center" wrapText="1"/>
    </xf>
    <xf numFmtId="165" fontId="6" fillId="5" borderId="14" xfId="0" applyNumberFormat="1" applyFont="1" applyFill="1" applyBorder="1" applyAlignment="1">
      <alignment vertical="center" wrapText="1"/>
    </xf>
    <xf numFmtId="167" fontId="6" fillId="0" borderId="14" xfId="0" applyNumberFormat="1" applyFont="1" applyBorder="1" applyAlignment="1">
      <alignment vertical="center" wrapText="1"/>
    </xf>
    <xf numFmtId="166" fontId="6" fillId="5" borderId="8" xfId="0" applyNumberFormat="1" applyFont="1" applyFill="1" applyBorder="1" applyAlignment="1">
      <alignment vertical="center" wrapText="1"/>
    </xf>
    <xf numFmtId="166" fontId="6" fillId="5" borderId="9" xfId="0" applyNumberFormat="1" applyFont="1" applyFill="1" applyBorder="1" applyAlignment="1">
      <alignment vertical="center" wrapText="1"/>
    </xf>
    <xf numFmtId="167" fontId="6" fillId="5" borderId="6" xfId="0" applyNumberFormat="1" applyFont="1" applyFill="1" applyBorder="1" applyAlignment="1">
      <alignment vertical="center" wrapText="1"/>
    </xf>
    <xf numFmtId="165" fontId="8" fillId="0" borderId="10" xfId="0" applyNumberFormat="1" applyFont="1" applyBorder="1" applyAlignment="1">
      <alignment vertical="center" wrapText="1"/>
    </xf>
    <xf numFmtId="164" fontId="13" fillId="0" borderId="0" xfId="0" applyNumberFormat="1" applyFont="1" applyAlignment="1">
      <alignment vertical="center" wrapText="1"/>
    </xf>
    <xf numFmtId="165" fontId="13" fillId="0" borderId="0" xfId="0" applyNumberFormat="1" applyFont="1" applyAlignment="1">
      <alignment vertical="center" wrapText="1"/>
    </xf>
    <xf numFmtId="165" fontId="6" fillId="0" borderId="14" xfId="0" applyNumberFormat="1" applyFont="1" applyBorder="1" applyAlignment="1">
      <alignment vertical="center" wrapText="1"/>
    </xf>
    <xf numFmtId="166" fontId="6" fillId="5" borderId="15" xfId="0" applyNumberFormat="1" applyFont="1" applyFill="1" applyBorder="1" applyAlignment="1">
      <alignment vertical="center" wrapText="1"/>
    </xf>
    <xf numFmtId="166" fontId="6" fillId="5" borderId="0" xfId="0" applyNumberFormat="1" applyFont="1" applyFill="1" applyAlignment="1">
      <alignment vertical="center" wrapText="1"/>
    </xf>
    <xf numFmtId="166" fontId="6" fillId="5" borderId="5" xfId="0" applyNumberFormat="1" applyFont="1" applyFill="1" applyBorder="1" applyAlignment="1">
      <alignment vertical="center" wrapText="1"/>
    </xf>
    <xf numFmtId="167" fontId="6" fillId="0" borderId="6" xfId="0" applyNumberFormat="1" applyFont="1" applyBorder="1" applyAlignment="1">
      <alignment vertical="center" wrapText="1"/>
    </xf>
    <xf numFmtId="179" fontId="11" fillId="5" borderId="0" xfId="0" applyNumberFormat="1" applyFont="1" applyFill="1" applyAlignment="1">
      <alignment horizontal="right" vertical="center" wrapText="1"/>
    </xf>
    <xf numFmtId="179" fontId="11" fillId="5" borderId="5" xfId="0" applyNumberFormat="1" applyFont="1" applyFill="1" applyBorder="1" applyAlignment="1">
      <alignment horizontal="right" vertical="center" wrapText="1"/>
    </xf>
    <xf numFmtId="179" fontId="11" fillId="5" borderId="14" xfId="0" applyNumberFormat="1" applyFont="1" applyFill="1" applyBorder="1" applyAlignment="1">
      <alignment horizontal="right" vertical="center" wrapText="1"/>
    </xf>
    <xf numFmtId="179" fontId="11" fillId="0" borderId="14" xfId="0" applyNumberFormat="1" applyFont="1" applyBorder="1" applyAlignment="1">
      <alignment horizontal="right" vertical="center" wrapText="1"/>
    </xf>
    <xf numFmtId="0" fontId="11" fillId="0" borderId="6" xfId="0" applyFont="1" applyBorder="1" applyAlignment="1">
      <alignment horizontal="right" vertical="center" wrapText="1"/>
    </xf>
    <xf numFmtId="177" fontId="6" fillId="0" borderId="14" xfId="0" applyNumberFormat="1" applyFont="1" applyBorder="1" applyAlignment="1">
      <alignment vertical="center" wrapText="1"/>
    </xf>
    <xf numFmtId="0" fontId="14" fillId="0" borderId="14" xfId="0" applyFont="1" applyBorder="1" applyAlignment="1">
      <alignment wrapText="1"/>
    </xf>
    <xf numFmtId="0" fontId="1" fillId="5" borderId="14" xfId="0" applyFont="1" applyFill="1" applyBorder="1" applyAlignment="1">
      <alignment wrapText="1"/>
    </xf>
    <xf numFmtId="0" fontId="8" fillId="0" borderId="14" xfId="0" applyFont="1" applyBorder="1" applyAlignment="1">
      <alignment horizontal="left" vertical="center" wrapText="1"/>
    </xf>
    <xf numFmtId="0" fontId="1" fillId="0" borderId="13" xfId="0" applyFont="1" applyBorder="1" applyAlignment="1">
      <alignment wrapText="1"/>
    </xf>
    <xf numFmtId="0" fontId="8" fillId="0" borderId="14" xfId="0" applyFont="1" applyBorder="1" applyAlignment="1">
      <alignment horizontal="right" vertical="center" wrapText="1"/>
    </xf>
    <xf numFmtId="0" fontId="6" fillId="0" borderId="0" xfId="0" applyFont="1" applyAlignment="1">
      <alignment horizontal="right" vertical="center" wrapText="1"/>
    </xf>
    <xf numFmtId="0" fontId="6" fillId="0" borderId="5" xfId="0" applyFont="1" applyBorder="1" applyAlignment="1">
      <alignment horizontal="right" vertical="center" wrapText="1"/>
    </xf>
    <xf numFmtId="180" fontId="6" fillId="4" borderId="14" xfId="0" applyNumberFormat="1" applyFont="1" applyFill="1" applyBorder="1" applyAlignment="1">
      <alignment horizontal="right" vertical="center" wrapText="1"/>
    </xf>
    <xf numFmtId="0" fontId="1" fillId="4" borderId="14" xfId="0" applyFont="1" applyFill="1" applyBorder="1" applyAlignment="1">
      <alignment wrapText="1"/>
    </xf>
    <xf numFmtId="0" fontId="6" fillId="0" borderId="7" xfId="0" applyFont="1" applyBorder="1" applyAlignment="1">
      <alignment horizontal="right" vertical="center" wrapText="1"/>
    </xf>
    <xf numFmtId="0" fontId="6" fillId="0" borderId="8" xfId="0" applyFont="1" applyBorder="1" applyAlignment="1">
      <alignment horizontal="right" vertical="center" wrapText="1"/>
    </xf>
    <xf numFmtId="0" fontId="6" fillId="0" borderId="9" xfId="0" applyFont="1" applyBorder="1" applyAlignment="1">
      <alignment horizontal="right" vertical="center" wrapText="1"/>
    </xf>
    <xf numFmtId="173" fontId="6" fillId="4" borderId="6" xfId="0" applyNumberFormat="1" applyFont="1" applyFill="1" applyBorder="1" applyAlignment="1">
      <alignment horizontal="right" vertical="center" wrapText="1"/>
    </xf>
    <xf numFmtId="180" fontId="6" fillId="4" borderId="6" xfId="0" applyNumberFormat="1" applyFont="1" applyFill="1" applyBorder="1" applyAlignment="1">
      <alignment horizontal="right" vertical="center" wrapText="1"/>
    </xf>
    <xf numFmtId="0" fontId="6" fillId="4" borderId="6" xfId="0" applyFont="1" applyFill="1" applyBorder="1" applyAlignment="1">
      <alignment horizontal="right" vertical="center" wrapText="1"/>
    </xf>
    <xf numFmtId="181" fontId="6" fillId="0" borderId="15" xfId="0" applyNumberFormat="1" applyFont="1" applyBorder="1" applyAlignment="1">
      <alignment horizontal="right" vertical="center" wrapText="1"/>
    </xf>
    <xf numFmtId="181" fontId="6" fillId="0" borderId="0" xfId="0" applyNumberFormat="1" applyFont="1" applyAlignment="1">
      <alignment horizontal="right" vertical="center" wrapText="1"/>
    </xf>
    <xf numFmtId="181" fontId="6" fillId="0" borderId="5" xfId="0" applyNumberFormat="1" applyFont="1" applyBorder="1" applyAlignment="1">
      <alignment horizontal="right" vertical="center" wrapText="1"/>
    </xf>
    <xf numFmtId="181" fontId="6" fillId="4" borderId="14" xfId="0" applyNumberFormat="1" applyFont="1" applyFill="1" applyBorder="1" applyAlignment="1">
      <alignment horizontal="right" vertical="center" wrapText="1"/>
    </xf>
    <xf numFmtId="182" fontId="6" fillId="0" borderId="15" xfId="0" applyNumberFormat="1" applyFont="1" applyBorder="1" applyAlignment="1">
      <alignment horizontal="right" vertical="center" wrapText="1"/>
    </xf>
    <xf numFmtId="182" fontId="6" fillId="0" borderId="5" xfId="0" applyNumberFormat="1" applyFont="1" applyBorder="1" applyAlignment="1">
      <alignment horizontal="right" vertical="center" wrapText="1"/>
    </xf>
    <xf numFmtId="182" fontId="6" fillId="4" borderId="14" xfId="0" applyNumberFormat="1" applyFont="1" applyFill="1" applyBorder="1" applyAlignment="1">
      <alignment horizontal="right" vertical="center" wrapText="1"/>
    </xf>
    <xf numFmtId="181" fontId="6" fillId="0" borderId="7" xfId="0" applyNumberFormat="1" applyFont="1" applyBorder="1" applyAlignment="1">
      <alignment horizontal="right" vertical="center" wrapText="1"/>
    </xf>
    <xf numFmtId="181" fontId="6" fillId="0" borderId="8" xfId="0" applyNumberFormat="1" applyFont="1" applyBorder="1" applyAlignment="1">
      <alignment horizontal="right" vertical="center" wrapText="1"/>
    </xf>
    <xf numFmtId="181" fontId="6" fillId="0" borderId="9" xfId="0" applyNumberFormat="1" applyFont="1" applyBorder="1" applyAlignment="1">
      <alignment horizontal="right" vertical="center" wrapText="1"/>
    </xf>
    <xf numFmtId="181" fontId="6" fillId="4" borderId="6" xfId="0" applyNumberFormat="1" applyFont="1" applyFill="1" applyBorder="1" applyAlignment="1">
      <alignment horizontal="right" vertical="center" wrapText="1"/>
    </xf>
    <xf numFmtId="182" fontId="6" fillId="0" borderId="7" xfId="0" applyNumberFormat="1" applyFont="1" applyBorder="1" applyAlignment="1">
      <alignment horizontal="right" vertical="center" wrapText="1"/>
    </xf>
    <xf numFmtId="182" fontId="6" fillId="0" borderId="8" xfId="0" applyNumberFormat="1" applyFont="1" applyBorder="1" applyAlignment="1">
      <alignment horizontal="right" vertical="center" wrapText="1"/>
    </xf>
    <xf numFmtId="182" fontId="6" fillId="4" borderId="6" xfId="0" applyNumberFormat="1" applyFont="1" applyFill="1" applyBorder="1" applyAlignment="1">
      <alignment horizontal="right" vertical="center" wrapText="1"/>
    </xf>
    <xf numFmtId="171" fontId="6" fillId="4" borderId="14" xfId="0" applyNumberFormat="1" applyFont="1" applyFill="1" applyBorder="1" applyAlignment="1">
      <alignment horizontal="right" vertical="center" wrapText="1"/>
    </xf>
    <xf numFmtId="170" fontId="6" fillId="5" borderId="8" xfId="0" applyNumberFormat="1" applyFont="1" applyFill="1" applyBorder="1" applyAlignment="1">
      <alignment horizontal="right" vertical="center" wrapText="1"/>
    </xf>
    <xf numFmtId="170" fontId="6" fillId="5" borderId="9" xfId="0" applyNumberFormat="1" applyFont="1" applyFill="1" applyBorder="1" applyAlignment="1">
      <alignment horizontal="right" vertical="center" wrapText="1"/>
    </xf>
    <xf numFmtId="0" fontId="6" fillId="4" borderId="1"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6" fillId="8" borderId="15" xfId="0" applyFont="1" applyFill="1" applyBorder="1" applyAlignment="1">
      <alignment horizontal="right" vertical="center" wrapText="1"/>
    </xf>
    <xf numFmtId="0" fontId="6" fillId="8" borderId="0" xfId="0" applyFont="1" applyFill="1" applyAlignment="1">
      <alignment horizontal="right" vertical="center" wrapText="1"/>
    </xf>
    <xf numFmtId="0" fontId="6" fillId="8" borderId="5" xfId="0" applyFont="1" applyFill="1" applyBorder="1" applyAlignment="1">
      <alignment horizontal="right" vertical="center" wrapText="1"/>
    </xf>
    <xf numFmtId="0" fontId="6" fillId="8" borderId="14" xfId="0" applyFont="1" applyFill="1" applyBorder="1" applyAlignment="1">
      <alignment horizontal="right" vertical="center" wrapText="1"/>
    </xf>
    <xf numFmtId="0" fontId="15" fillId="0" borderId="0" xfId="0" applyFont="1" applyAlignment="1">
      <alignment horizontal="center" vertical="center" wrapText="1"/>
    </xf>
    <xf numFmtId="0" fontId="14" fillId="0" borderId="0" xfId="0" applyFont="1" applyAlignment="1">
      <alignment wrapText="1"/>
    </xf>
    <xf numFmtId="184" fontId="1" fillId="0" borderId="0" xfId="0" applyNumberFormat="1" applyFont="1" applyAlignment="1">
      <alignment wrapText="1"/>
    </xf>
    <xf numFmtId="0" fontId="1" fillId="0" borderId="9" xfId="0" applyFont="1" applyBorder="1" applyAlignment="1">
      <alignment horizontal="center" wrapText="1"/>
    </xf>
    <xf numFmtId="0" fontId="1" fillId="8" borderId="11" xfId="0" applyFont="1" applyFill="1" applyBorder="1" applyAlignment="1">
      <alignment horizontal="center" wrapText="1"/>
    </xf>
    <xf numFmtId="0" fontId="1" fillId="8" borderId="12" xfId="0" applyFont="1" applyFill="1" applyBorder="1" applyAlignment="1">
      <alignment horizontal="center" wrapText="1"/>
    </xf>
    <xf numFmtId="0" fontId="1" fillId="8" borderId="13" xfId="0" applyFont="1" applyFill="1" applyBorder="1" applyAlignment="1">
      <alignment horizontal="left" wrapText="1"/>
    </xf>
    <xf numFmtId="0" fontId="1" fillId="9" borderId="11" xfId="0" applyFont="1" applyFill="1" applyBorder="1" applyAlignment="1">
      <alignment horizontal="left" wrapText="1"/>
    </xf>
    <xf numFmtId="184" fontId="1" fillId="9" borderId="12" xfId="0" applyNumberFormat="1" applyFont="1" applyFill="1" applyBorder="1" applyAlignment="1">
      <alignment wrapText="1"/>
    </xf>
    <xf numFmtId="171" fontId="1" fillId="9" borderId="12" xfId="0" applyNumberFormat="1" applyFont="1" applyFill="1" applyBorder="1" applyAlignment="1">
      <alignment wrapText="1"/>
    </xf>
    <xf numFmtId="171" fontId="1" fillId="9" borderId="12" xfId="0" applyNumberFormat="1" applyFont="1" applyFill="1" applyBorder="1" applyAlignment="1">
      <alignment horizontal="right" wrapText="1"/>
    </xf>
    <xf numFmtId="0" fontId="1" fillId="9" borderId="13" xfId="0" applyFont="1" applyFill="1" applyBorder="1" applyAlignment="1">
      <alignment horizontal="left" wrapText="1"/>
    </xf>
    <xf numFmtId="0" fontId="14" fillId="0" borderId="3" xfId="0" applyFont="1" applyBorder="1" applyAlignment="1">
      <alignment horizontal="left" wrapText="1"/>
    </xf>
    <xf numFmtId="184" fontId="1" fillId="0" borderId="3" xfId="0" applyNumberFormat="1" applyFont="1" applyBorder="1" applyAlignment="1">
      <alignment wrapText="1"/>
    </xf>
    <xf numFmtId="171" fontId="1" fillId="0" borderId="3" xfId="0" applyNumberFormat="1" applyFont="1" applyBorder="1" applyAlignment="1">
      <alignment wrapText="1"/>
    </xf>
    <xf numFmtId="171" fontId="1" fillId="0" borderId="3" xfId="0" applyNumberFormat="1" applyFont="1" applyBorder="1" applyAlignment="1">
      <alignment horizontal="right" wrapText="1"/>
    </xf>
    <xf numFmtId="0" fontId="1" fillId="0" borderId="3" xfId="0" applyFont="1" applyBorder="1" applyAlignment="1">
      <alignment horizontal="left" wrapText="1"/>
    </xf>
    <xf numFmtId="0" fontId="14" fillId="0" borderId="0" xfId="0" applyFont="1" applyAlignment="1">
      <alignment horizontal="left" wrapText="1"/>
    </xf>
    <xf numFmtId="171" fontId="1" fillId="0" borderId="0" xfId="0" applyNumberFormat="1" applyFont="1" applyAlignment="1">
      <alignment wrapText="1"/>
    </xf>
    <xf numFmtId="171" fontId="1" fillId="0" borderId="0" xfId="0" applyNumberFormat="1" applyFont="1" applyAlignment="1">
      <alignment horizontal="right" wrapText="1"/>
    </xf>
    <xf numFmtId="0" fontId="1" fillId="0" borderId="8" xfId="0" applyFont="1" applyBorder="1" applyAlignment="1">
      <alignment horizontal="left" wrapText="1"/>
    </xf>
    <xf numFmtId="0" fontId="1" fillId="9" borderId="13" xfId="0" applyFont="1" applyFill="1" applyBorder="1" applyAlignment="1">
      <alignment wrapText="1"/>
    </xf>
    <xf numFmtId="0" fontId="1" fillId="0" borderId="12" xfId="0" applyFont="1" applyBorder="1" applyAlignment="1">
      <alignment horizontal="left" wrapText="1"/>
    </xf>
    <xf numFmtId="0" fontId="1" fillId="0" borderId="12" xfId="0" applyFont="1" applyBorder="1" applyAlignment="1">
      <alignment horizontal="right" wrapText="1"/>
    </xf>
    <xf numFmtId="0" fontId="6" fillId="0" borderId="5" xfId="0" applyFont="1" applyBorder="1" applyAlignment="1">
      <alignment horizontal="left" vertical="center" wrapText="1" indent="4"/>
    </xf>
    <xf numFmtId="179" fontId="6" fillId="0" borderId="15" xfId="0" applyNumberFormat="1" applyFont="1" applyBorder="1" applyAlignment="1">
      <alignment horizontal="right" vertical="center" wrapText="1"/>
    </xf>
    <xf numFmtId="179" fontId="6" fillId="0" borderId="0" xfId="0" applyNumberFormat="1" applyFont="1" applyAlignment="1">
      <alignment horizontal="right" vertical="center" wrapText="1"/>
    </xf>
    <xf numFmtId="179" fontId="6" fillId="0" borderId="5" xfId="0" applyNumberFormat="1" applyFont="1" applyBorder="1" applyAlignment="1">
      <alignment horizontal="right" vertical="center" wrapText="1"/>
    </xf>
    <xf numFmtId="179" fontId="6" fillId="4" borderId="14" xfId="0" applyNumberFormat="1" applyFont="1" applyFill="1" applyBorder="1" applyAlignment="1">
      <alignment horizontal="right" vertical="center" wrapText="1"/>
    </xf>
    <xf numFmtId="179" fontId="6" fillId="0" borderId="7" xfId="0" applyNumberFormat="1" applyFont="1" applyBorder="1" applyAlignment="1">
      <alignment horizontal="right" vertical="center" wrapText="1"/>
    </xf>
    <xf numFmtId="179" fontId="6" fillId="0" borderId="8" xfId="0" applyNumberFormat="1" applyFont="1" applyBorder="1" applyAlignment="1">
      <alignment horizontal="right" vertical="center" wrapText="1"/>
    </xf>
    <xf numFmtId="179" fontId="6" fillId="0" borderId="9" xfId="0" applyNumberFormat="1" applyFont="1" applyBorder="1" applyAlignment="1">
      <alignment horizontal="right" vertical="center" wrapText="1"/>
    </xf>
    <xf numFmtId="179" fontId="6" fillId="4" borderId="6" xfId="0" applyNumberFormat="1" applyFont="1" applyFill="1" applyBorder="1" applyAlignment="1">
      <alignment horizontal="right" vertical="center" wrapText="1"/>
    </xf>
    <xf numFmtId="0" fontId="11" fillId="0" borderId="5" xfId="0" applyFont="1" applyBorder="1" applyAlignment="1">
      <alignment horizontal="left" vertical="center" wrapText="1" indent="4"/>
    </xf>
    <xf numFmtId="0" fontId="11" fillId="0" borderId="5" xfId="0" applyFont="1" applyBorder="1" applyAlignment="1">
      <alignment horizontal="left" vertical="center" wrapText="1" indent="6"/>
    </xf>
    <xf numFmtId="175" fontId="6" fillId="0" borderId="11" xfId="0" applyNumberFormat="1" applyFont="1" applyBorder="1" applyAlignment="1">
      <alignment horizontal="right" vertical="center" wrapText="1"/>
    </xf>
    <xf numFmtId="175" fontId="6" fillId="0" borderId="12" xfId="0" applyNumberFormat="1" applyFont="1" applyBorder="1" applyAlignment="1">
      <alignment horizontal="right" vertical="center" wrapText="1"/>
    </xf>
    <xf numFmtId="175" fontId="6" fillId="0" borderId="13" xfId="0" applyNumberFormat="1" applyFont="1" applyBorder="1" applyAlignment="1">
      <alignment horizontal="right" vertical="center" wrapText="1"/>
    </xf>
    <xf numFmtId="175" fontId="6" fillId="4" borderId="10" xfId="0" applyNumberFormat="1" applyFont="1" applyFill="1" applyBorder="1" applyAlignment="1">
      <alignment horizontal="right" vertical="center" wrapText="1"/>
    </xf>
    <xf numFmtId="164" fontId="13" fillId="0" borderId="12" xfId="0" applyNumberFormat="1" applyFont="1" applyBorder="1" applyAlignment="1">
      <alignment wrapText="1"/>
    </xf>
    <xf numFmtId="164" fontId="13" fillId="0" borderId="13" xfId="0" applyNumberFormat="1" applyFont="1" applyBorder="1" applyAlignment="1">
      <alignment wrapText="1"/>
    </xf>
    <xf numFmtId="185" fontId="6" fillId="0" borderId="11" xfId="0" applyNumberFormat="1" applyFont="1" applyBorder="1" applyAlignment="1">
      <alignment horizontal="right" vertical="center" wrapText="1"/>
    </xf>
    <xf numFmtId="185" fontId="6" fillId="0" borderId="12" xfId="0" applyNumberFormat="1" applyFont="1" applyBorder="1" applyAlignment="1">
      <alignment horizontal="right" vertical="center" wrapText="1"/>
    </xf>
    <xf numFmtId="185" fontId="6" fillId="0" borderId="13" xfId="0" applyNumberFormat="1" applyFont="1" applyBorder="1" applyAlignment="1">
      <alignment horizontal="right" vertical="center" wrapText="1"/>
    </xf>
    <xf numFmtId="185" fontId="6" fillId="4" borderId="10" xfId="0" applyNumberFormat="1" applyFont="1" applyFill="1" applyBorder="1" applyAlignment="1">
      <alignment horizontal="right" vertical="center" wrapText="1"/>
    </xf>
    <xf numFmtId="173" fontId="13" fillId="0" borderId="0" xfId="0" applyNumberFormat="1" applyFont="1" applyAlignment="1">
      <alignment horizontal="right" wrapText="1"/>
    </xf>
    <xf numFmtId="0" fontId="6" fillId="4" borderId="14" xfId="0" applyFont="1" applyFill="1" applyBorder="1" applyAlignment="1">
      <alignment wrapText="1"/>
    </xf>
    <xf numFmtId="164" fontId="6" fillId="4" borderId="14" xfId="0" applyNumberFormat="1" applyFont="1" applyFill="1" applyBorder="1" applyAlignment="1">
      <alignment wrapText="1"/>
    </xf>
    <xf numFmtId="165" fontId="6" fillId="4" borderId="14" xfId="0" applyNumberFormat="1" applyFont="1" applyFill="1" applyBorder="1" applyAlignment="1">
      <alignment wrapText="1"/>
    </xf>
    <xf numFmtId="166" fontId="6" fillId="4" borderId="14" xfId="0" applyNumberFormat="1" applyFont="1" applyFill="1" applyBorder="1" applyAlignment="1">
      <alignment wrapText="1"/>
    </xf>
    <xf numFmtId="167" fontId="6" fillId="4" borderId="14" xfId="0" applyNumberFormat="1" applyFont="1" applyFill="1" applyBorder="1" applyAlignment="1">
      <alignment wrapText="1"/>
    </xf>
    <xf numFmtId="166" fontId="18" fillId="4" borderId="14" xfId="0" applyNumberFormat="1" applyFont="1" applyFill="1" applyBorder="1" applyAlignment="1">
      <alignment wrapText="1"/>
    </xf>
    <xf numFmtId="166" fontId="6" fillId="4" borderId="6" xfId="0" applyNumberFormat="1" applyFont="1" applyFill="1" applyBorder="1" applyAlignment="1">
      <alignment wrapText="1"/>
    </xf>
    <xf numFmtId="167" fontId="6" fillId="4" borderId="6" xfId="0" applyNumberFormat="1" applyFont="1" applyFill="1" applyBorder="1" applyAlignment="1">
      <alignment wrapText="1"/>
    </xf>
    <xf numFmtId="164" fontId="19" fillId="4" borderId="10" xfId="0" applyNumberFormat="1" applyFont="1" applyFill="1" applyBorder="1" applyAlignment="1">
      <alignment wrapText="1"/>
    </xf>
    <xf numFmtId="164" fontId="8" fillId="0" borderId="11" xfId="0" applyNumberFormat="1" applyFont="1" applyBorder="1" applyAlignment="1">
      <alignment wrapText="1"/>
    </xf>
    <xf numFmtId="164" fontId="8" fillId="0" borderId="12" xfId="0" applyNumberFormat="1" applyFont="1" applyBorder="1" applyAlignment="1">
      <alignment wrapText="1"/>
    </xf>
    <xf numFmtId="164" fontId="8" fillId="0" borderId="13" xfId="0" applyNumberFormat="1" applyFont="1" applyBorder="1" applyAlignment="1">
      <alignment wrapText="1"/>
    </xf>
    <xf numFmtId="164" fontId="8" fillId="0" borderId="10" xfId="0" applyNumberFormat="1" applyFont="1" applyBorder="1" applyAlignment="1">
      <alignment wrapText="1"/>
    </xf>
    <xf numFmtId="164" fontId="8" fillId="4" borderId="10" xfId="0" applyNumberFormat="1" applyFont="1" applyFill="1" applyBorder="1" applyAlignment="1">
      <alignment wrapText="1"/>
    </xf>
    <xf numFmtId="165" fontId="8" fillId="0" borderId="11" xfId="0" applyNumberFormat="1" applyFont="1" applyBorder="1" applyAlignment="1">
      <alignment wrapText="1"/>
    </xf>
    <xf numFmtId="165" fontId="8" fillId="0" borderId="12" xfId="0" applyNumberFormat="1" applyFont="1" applyBorder="1" applyAlignment="1">
      <alignment wrapText="1"/>
    </xf>
    <xf numFmtId="165" fontId="8" fillId="0" borderId="13" xfId="0" applyNumberFormat="1" applyFont="1" applyBorder="1" applyAlignment="1">
      <alignment wrapText="1"/>
    </xf>
    <xf numFmtId="165" fontId="8" fillId="4" borderId="10" xfId="0" applyNumberFormat="1" applyFont="1" applyFill="1" applyBorder="1" applyAlignment="1">
      <alignment wrapText="1"/>
    </xf>
    <xf numFmtId="0" fontId="18" fillId="4" borderId="10" xfId="0" applyFont="1" applyFill="1" applyBorder="1" applyAlignment="1">
      <alignment horizontal="right" wrapText="1"/>
    </xf>
    <xf numFmtId="186" fontId="6" fillId="0" borderId="11" xfId="0" applyNumberFormat="1" applyFont="1" applyBorder="1" applyAlignment="1">
      <alignment horizontal="right" wrapText="1"/>
    </xf>
    <xf numFmtId="186" fontId="6" fillId="0" borderId="12" xfId="0" applyNumberFormat="1" applyFont="1" applyBorder="1" applyAlignment="1">
      <alignment horizontal="right" wrapText="1"/>
    </xf>
    <xf numFmtId="186" fontId="6" fillId="0" borderId="13" xfId="0" applyNumberFormat="1" applyFont="1" applyBorder="1" applyAlignment="1">
      <alignment horizontal="right" wrapText="1"/>
    </xf>
    <xf numFmtId="187" fontId="18" fillId="4" borderId="10" xfId="0" applyNumberFormat="1" applyFont="1" applyFill="1" applyBorder="1" applyAlignment="1">
      <alignment wrapText="1"/>
    </xf>
    <xf numFmtId="186" fontId="18" fillId="4" borderId="10" xfId="0" applyNumberFormat="1" applyFont="1" applyFill="1" applyBorder="1" applyAlignment="1">
      <alignment horizontal="right" wrapText="1"/>
    </xf>
    <xf numFmtId="186" fontId="6" fillId="4" borderId="10" xfId="0" applyNumberFormat="1" applyFont="1" applyFill="1" applyBorder="1" applyAlignment="1">
      <alignment horizontal="right" wrapText="1"/>
    </xf>
    <xf numFmtId="0" fontId="1" fillId="0" borderId="14" xfId="0" applyFont="1" applyBorder="1" applyAlignment="1">
      <alignment vertical="center" wrapText="1"/>
    </xf>
    <xf numFmtId="0" fontId="18" fillId="4" borderId="1" xfId="0" applyFont="1" applyFill="1" applyBorder="1" applyAlignment="1">
      <alignment horizontal="left" vertical="center" wrapText="1"/>
    </xf>
    <xf numFmtId="175" fontId="6" fillId="4" borderId="14" xfId="0" applyNumberFormat="1" applyFont="1" applyFill="1" applyBorder="1" applyAlignment="1">
      <alignment horizontal="right" wrapText="1"/>
    </xf>
    <xf numFmtId="175" fontId="6" fillId="4" borderId="5" xfId="0" applyNumberFormat="1" applyFont="1" applyFill="1" applyBorder="1" applyAlignment="1">
      <alignment horizontal="right" wrapText="1"/>
    </xf>
    <xf numFmtId="175" fontId="6" fillId="0" borderId="15" xfId="0" applyNumberFormat="1" applyFont="1" applyBorder="1" applyAlignment="1">
      <alignment horizontal="right" wrapText="1"/>
    </xf>
    <xf numFmtId="175" fontId="6" fillId="0" borderId="0" xfId="0" applyNumberFormat="1" applyFont="1" applyAlignment="1">
      <alignment horizontal="right" wrapText="1"/>
    </xf>
    <xf numFmtId="175" fontId="6" fillId="0" borderId="5" xfId="0" applyNumberFormat="1" applyFont="1" applyBorder="1" applyAlignment="1">
      <alignment horizontal="right" wrapText="1"/>
    </xf>
    <xf numFmtId="185" fontId="6" fillId="0" borderId="15" xfId="0" applyNumberFormat="1" applyFont="1" applyBorder="1" applyAlignment="1">
      <alignment horizontal="right" wrapText="1"/>
    </xf>
    <xf numFmtId="185" fontId="6" fillId="0" borderId="0" xfId="0" applyNumberFormat="1" applyFont="1" applyAlignment="1">
      <alignment horizontal="right" wrapText="1"/>
    </xf>
    <xf numFmtId="185" fontId="6" fillId="0" borderId="5" xfId="0" applyNumberFormat="1" applyFont="1" applyBorder="1" applyAlignment="1">
      <alignment horizontal="right" wrapText="1"/>
    </xf>
    <xf numFmtId="185" fontId="6" fillId="4" borderId="14" xfId="0" applyNumberFormat="1" applyFont="1" applyFill="1" applyBorder="1" applyAlignment="1">
      <alignment horizontal="right" wrapText="1"/>
    </xf>
    <xf numFmtId="166" fontId="6" fillId="4" borderId="5" xfId="0" applyNumberFormat="1" applyFont="1" applyFill="1" applyBorder="1" applyAlignment="1">
      <alignment wrapText="1"/>
    </xf>
    <xf numFmtId="166" fontId="6" fillId="4" borderId="9" xfId="0" applyNumberFormat="1" applyFont="1" applyFill="1" applyBorder="1" applyAlignment="1">
      <alignment wrapText="1"/>
    </xf>
    <xf numFmtId="175" fontId="8" fillId="4" borderId="10" xfId="0" applyNumberFormat="1" applyFont="1" applyFill="1" applyBorder="1" applyAlignment="1">
      <alignment horizontal="right" wrapText="1"/>
    </xf>
    <xf numFmtId="175" fontId="8" fillId="0" borderId="11" xfId="0" applyNumberFormat="1" applyFont="1" applyBorder="1" applyAlignment="1">
      <alignment horizontal="right" wrapText="1"/>
    </xf>
    <xf numFmtId="175" fontId="8" fillId="0" borderId="12" xfId="0" applyNumberFormat="1" applyFont="1" applyBorder="1" applyAlignment="1">
      <alignment horizontal="right" wrapText="1"/>
    </xf>
    <xf numFmtId="175" fontId="8" fillId="0" borderId="13" xfId="0" applyNumberFormat="1" applyFont="1" applyBorder="1" applyAlignment="1">
      <alignment horizontal="right" wrapText="1"/>
    </xf>
    <xf numFmtId="185" fontId="8" fillId="0" borderId="11" xfId="0" applyNumberFormat="1" applyFont="1" applyBorder="1" applyAlignment="1">
      <alignment horizontal="right" wrapText="1"/>
    </xf>
    <xf numFmtId="185" fontId="8" fillId="0" borderId="12" xfId="0" applyNumberFormat="1" applyFont="1" applyBorder="1" applyAlignment="1">
      <alignment horizontal="right" wrapText="1"/>
    </xf>
    <xf numFmtId="185" fontId="8" fillId="0" borderId="13" xfId="0" applyNumberFormat="1" applyFont="1" applyBorder="1" applyAlignment="1">
      <alignment horizontal="right" wrapText="1"/>
    </xf>
    <xf numFmtId="185" fontId="8" fillId="4" borderId="10" xfId="0" applyNumberFormat="1" applyFont="1" applyFill="1" applyBorder="1" applyAlignment="1">
      <alignment horizontal="right" wrapText="1"/>
    </xf>
    <xf numFmtId="0" fontId="11" fillId="0" borderId="0" xfId="0" applyFont="1" applyAlignment="1">
      <alignment horizontal="left" vertical="center" wrapText="1"/>
    </xf>
    <xf numFmtId="164" fontId="6" fillId="4" borderId="1" xfId="0" applyNumberFormat="1" applyFont="1" applyFill="1" applyBorder="1" applyAlignment="1">
      <alignment wrapText="1"/>
    </xf>
    <xf numFmtId="164" fontId="6" fillId="0" borderId="2" xfId="0" applyNumberFormat="1" applyFont="1" applyBorder="1" applyAlignment="1">
      <alignment wrapText="1"/>
    </xf>
    <xf numFmtId="164" fontId="6" fillId="0" borderId="3" xfId="0" applyNumberFormat="1" applyFont="1" applyBorder="1" applyAlignment="1">
      <alignment wrapText="1"/>
    </xf>
    <xf numFmtId="164" fontId="6" fillId="0" borderId="4" xfId="0" applyNumberFormat="1" applyFont="1" applyBorder="1" applyAlignment="1">
      <alignment wrapText="1"/>
    </xf>
    <xf numFmtId="165" fontId="6" fillId="0" borderId="2" xfId="0" applyNumberFormat="1" applyFont="1" applyBorder="1" applyAlignment="1">
      <alignment wrapText="1"/>
    </xf>
    <xf numFmtId="165" fontId="6" fillId="0" borderId="3" xfId="0" applyNumberFormat="1" applyFont="1" applyBorder="1" applyAlignment="1">
      <alignment wrapText="1"/>
    </xf>
    <xf numFmtId="165" fontId="6" fillId="0" borderId="4" xfId="0" applyNumberFormat="1" applyFont="1" applyBorder="1" applyAlignment="1">
      <alignment wrapText="1"/>
    </xf>
    <xf numFmtId="165" fontId="6" fillId="4" borderId="1" xfId="0" applyNumberFormat="1" applyFont="1" applyFill="1" applyBorder="1" applyAlignment="1">
      <alignment wrapText="1"/>
    </xf>
    <xf numFmtId="166" fontId="13" fillId="0" borderId="7" xfId="0" applyNumberFormat="1" applyFont="1" applyBorder="1" applyAlignment="1">
      <alignment wrapText="1"/>
    </xf>
    <xf numFmtId="166" fontId="13" fillId="0" borderId="8" xfId="0" applyNumberFormat="1" applyFont="1" applyBorder="1" applyAlignment="1">
      <alignment wrapText="1"/>
    </xf>
    <xf numFmtId="166" fontId="13" fillId="0" borderId="9" xfId="0" applyNumberFormat="1" applyFont="1" applyBorder="1" applyAlignment="1">
      <alignment wrapText="1"/>
    </xf>
    <xf numFmtId="167" fontId="13" fillId="0" borderId="7" xfId="0" applyNumberFormat="1" applyFont="1" applyBorder="1" applyAlignment="1">
      <alignment wrapText="1"/>
    </xf>
    <xf numFmtId="167" fontId="13" fillId="0" borderId="8" xfId="0" applyNumberFormat="1" applyFont="1" applyBorder="1" applyAlignment="1">
      <alignment wrapText="1"/>
    </xf>
    <xf numFmtId="167" fontId="13" fillId="0" borderId="9" xfId="0" applyNumberFormat="1" applyFont="1" applyBorder="1" applyAlignment="1">
      <alignment wrapText="1"/>
    </xf>
    <xf numFmtId="167" fontId="13" fillId="4" borderId="6" xfId="0" applyNumberFormat="1" applyFont="1" applyFill="1" applyBorder="1" applyAlignment="1">
      <alignment wrapText="1"/>
    </xf>
    <xf numFmtId="165" fontId="6" fillId="0" borderId="11" xfId="0" applyNumberFormat="1" applyFont="1" applyBorder="1" applyAlignment="1">
      <alignment wrapText="1"/>
    </xf>
    <xf numFmtId="165" fontId="6" fillId="0" borderId="12" xfId="0" applyNumberFormat="1" applyFont="1" applyBorder="1" applyAlignment="1">
      <alignment wrapText="1"/>
    </xf>
    <xf numFmtId="165" fontId="6" fillId="0" borderId="13" xfId="0" applyNumberFormat="1" applyFont="1" applyBorder="1" applyAlignment="1">
      <alignment wrapText="1"/>
    </xf>
    <xf numFmtId="165" fontId="6" fillId="4" borderId="10" xfId="0" applyNumberFormat="1" applyFont="1" applyFill="1" applyBorder="1" applyAlignment="1">
      <alignment wrapText="1"/>
    </xf>
    <xf numFmtId="167" fontId="6" fillId="4" borderId="10" xfId="0" applyNumberFormat="1" applyFont="1" applyFill="1" applyBorder="1" applyAlignment="1">
      <alignment wrapText="1"/>
    </xf>
    <xf numFmtId="164" fontId="6" fillId="4" borderId="10" xfId="0" applyNumberFormat="1" applyFont="1" applyFill="1" applyBorder="1" applyAlignment="1">
      <alignment wrapText="1"/>
    </xf>
    <xf numFmtId="164" fontId="6" fillId="0" borderId="11" xfId="0" applyNumberFormat="1" applyFont="1" applyBorder="1" applyAlignment="1">
      <alignment wrapText="1"/>
    </xf>
    <xf numFmtId="164" fontId="6" fillId="0" borderId="12" xfId="0" applyNumberFormat="1" applyFont="1" applyBorder="1" applyAlignment="1">
      <alignment wrapText="1"/>
    </xf>
    <xf numFmtId="164" fontId="6" fillId="0" borderId="13" xfId="0" applyNumberFormat="1" applyFont="1" applyBorder="1" applyAlignment="1">
      <alignment wrapText="1"/>
    </xf>
    <xf numFmtId="170" fontId="6" fillId="4" borderId="14" xfId="0" applyNumberFormat="1" applyFont="1" applyFill="1" applyBorder="1" applyAlignment="1">
      <alignment horizontal="right" wrapText="1"/>
    </xf>
    <xf numFmtId="170" fontId="6" fillId="0" borderId="15" xfId="0" applyNumberFormat="1" applyFont="1" applyBorder="1" applyAlignment="1">
      <alignment horizontal="right" wrapText="1"/>
    </xf>
    <xf numFmtId="170" fontId="6" fillId="0" borderId="0" xfId="0" applyNumberFormat="1" applyFont="1" applyAlignment="1">
      <alignment horizontal="right" wrapText="1"/>
    </xf>
    <xf numFmtId="170" fontId="6" fillId="0" borderId="5" xfId="0" applyNumberFormat="1" applyFont="1" applyBorder="1" applyAlignment="1">
      <alignment horizontal="right" wrapText="1"/>
    </xf>
    <xf numFmtId="0" fontId="6" fillId="0" borderId="5" xfId="0" applyFont="1" applyBorder="1" applyAlignment="1">
      <alignment horizontal="right" wrapText="1"/>
    </xf>
    <xf numFmtId="0" fontId="6" fillId="4" borderId="14" xfId="0" applyFont="1" applyFill="1" applyBorder="1" applyAlignment="1">
      <alignment horizontal="right" wrapText="1"/>
    </xf>
    <xf numFmtId="170" fontId="6" fillId="5" borderId="0" xfId="0" applyNumberFormat="1" applyFont="1" applyFill="1" applyAlignment="1">
      <alignment horizontal="right" wrapText="1"/>
    </xf>
    <xf numFmtId="170" fontId="6" fillId="5" borderId="5" xfId="0" applyNumberFormat="1" applyFont="1" applyFill="1" applyBorder="1" applyAlignment="1">
      <alignment horizontal="right" wrapText="1"/>
    </xf>
    <xf numFmtId="170" fontId="6" fillId="4" borderId="6" xfId="0" applyNumberFormat="1" applyFont="1" applyFill="1" applyBorder="1" applyAlignment="1">
      <alignment horizontal="right" wrapText="1"/>
    </xf>
    <xf numFmtId="0" fontId="6" fillId="4" borderId="6" xfId="0" applyFont="1" applyFill="1" applyBorder="1" applyAlignment="1">
      <alignment horizontal="right" wrapText="1"/>
    </xf>
    <xf numFmtId="0" fontId="6" fillId="4" borderId="1" xfId="0" applyFont="1" applyFill="1" applyBorder="1" applyAlignment="1">
      <alignment horizontal="right" wrapText="1"/>
    </xf>
    <xf numFmtId="0" fontId="6" fillId="4" borderId="4" xfId="0" applyFont="1" applyFill="1" applyBorder="1" applyAlignment="1">
      <alignment horizontal="right" wrapText="1"/>
    </xf>
    <xf numFmtId="9" fontId="11" fillId="0" borderId="7" xfId="6" applyFont="1" applyBorder="1" applyAlignment="1">
      <alignment horizontal="right" vertical="center" wrapText="1"/>
    </xf>
    <xf numFmtId="9" fontId="11" fillId="0" borderId="8" xfId="6" applyFont="1" applyBorder="1" applyAlignment="1">
      <alignment horizontal="right" vertical="center" wrapText="1"/>
    </xf>
    <xf numFmtId="9" fontId="11" fillId="0" borderId="9" xfId="6" applyFont="1" applyBorder="1" applyAlignment="1">
      <alignment horizontal="right" vertical="center" wrapText="1"/>
    </xf>
    <xf numFmtId="182" fontId="6" fillId="0" borderId="0" xfId="0" applyNumberFormat="1" applyFont="1" applyAlignment="1">
      <alignment horizontal="right" vertical="center" wrapText="1"/>
    </xf>
    <xf numFmtId="183" fontId="26" fillId="0" borderId="0" xfId="0" applyNumberFormat="1" applyFont="1" applyAlignment="1">
      <alignment horizontal="center" vertical="center" wrapText="1"/>
    </xf>
    <xf numFmtId="0" fontId="6" fillId="0" borderId="0" xfId="0" applyFont="1" applyAlignment="1">
      <alignment wrapText="1"/>
    </xf>
    <xf numFmtId="0" fontId="1" fillId="0" borderId="0" xfId="0" applyFont="1" applyAlignment="1">
      <alignment horizontal="left" wrapText="1"/>
    </xf>
    <xf numFmtId="0" fontId="0" fillId="0" borderId="0" xfId="0"/>
    <xf numFmtId="0" fontId="6" fillId="0" borderId="0" xfId="0" applyFont="1" applyAlignment="1">
      <alignment horizontal="left" vertical="center" wrapText="1"/>
    </xf>
    <xf numFmtId="0" fontId="6" fillId="0" borderId="12" xfId="0" applyFont="1" applyBorder="1" applyAlignment="1">
      <alignment horizontal="left" vertical="center" wrapText="1"/>
    </xf>
    <xf numFmtId="0" fontId="9" fillId="0" borderId="12" xfId="0" applyFont="1" applyBorder="1" applyAlignment="1">
      <alignment horizontal="left" wrapText="1"/>
    </xf>
    <xf numFmtId="0" fontId="7" fillId="2" borderId="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9" fillId="2" borderId="6" xfId="0" applyFont="1" applyFill="1" applyBorder="1" applyAlignment="1">
      <alignment horizontal="left" wrapText="1"/>
    </xf>
    <xf numFmtId="0" fontId="6" fillId="0" borderId="0" xfId="0" applyFont="1" applyAlignment="1">
      <alignment horizontal="left" vertical="top" wrapText="1"/>
    </xf>
    <xf numFmtId="0" fontId="9" fillId="0" borderId="0" xfId="0" applyFont="1" applyAlignment="1">
      <alignment horizontal="left" wrapText="1"/>
    </xf>
    <xf numFmtId="0" fontId="6" fillId="0" borderId="0" xfId="0" applyFont="1" applyAlignment="1">
      <alignment horizontal="left" wrapText="1"/>
    </xf>
    <xf numFmtId="0" fontId="9" fillId="0" borderId="0" xfId="0" applyFont="1" applyAlignment="1">
      <alignment horizontal="left" vertical="center" wrapText="1"/>
    </xf>
    <xf numFmtId="0" fontId="6" fillId="0" borderId="0" xfId="0" applyFont="1" applyAlignment="1">
      <alignment vertical="center" wrapText="1"/>
    </xf>
    <xf numFmtId="0" fontId="16" fillId="0" borderId="0" xfId="0" applyFont="1" applyAlignment="1">
      <alignment horizontal="left" vertical="center" wrapText="1"/>
    </xf>
    <xf numFmtId="0" fontId="17" fillId="0" borderId="0" xfId="0" applyFont="1" applyAlignment="1">
      <alignment horizontal="left" wrapText="1"/>
    </xf>
  </cellXfs>
  <cellStyles count="7">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Percent" xfId="6" builtinId="5"/>
    <cellStyle name="Table (Normal)" xfId="1" xr:uid="{00000000-0005-0000-0000-000001000000}"/>
  </cellStyles>
  <dxfs count="0"/>
  <tableStyles count="0"/>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50000</xdr:colOff>
      <xdr:row>0</xdr:row>
      <xdr:rowOff>50000</xdr:rowOff>
    </xdr:from>
    <xdr:ext cx="2034760" cy="566826"/>
    <xdr:pic>
      <xdr:nvPicPr>
        <xdr:cNvPr id="2" name="cimpresslogopra01a46.jpg" descr="cimpresslogopra01a46.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034760" cy="566826"/>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52292"/>
    <xdr:pic>
      <xdr:nvPicPr>
        <xdr:cNvPr id="2" name="Image9.jpg" descr="Image9.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2020226" cy="55229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50000</xdr:colOff>
      <xdr:row>0</xdr:row>
      <xdr:rowOff>50000</xdr:rowOff>
    </xdr:from>
    <xdr:ext cx="2092896" cy="552292"/>
    <xdr:pic>
      <xdr:nvPicPr>
        <xdr:cNvPr id="2" name="Image2.jpg" descr="Image2.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2092896" cy="55229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52292"/>
    <xdr:pic>
      <xdr:nvPicPr>
        <xdr:cNvPr id="2" name="Image3.jpg" descr="Image3.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2020226" cy="552292"/>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37758"/>
    <xdr:pic>
      <xdr:nvPicPr>
        <xdr:cNvPr id="2" name="Image4.jpg" descr="Image4.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2020226" cy="537758"/>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37758"/>
    <xdr:pic>
      <xdr:nvPicPr>
        <xdr:cNvPr id="2" name="Image5.jpg" descr="Image5.jp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2020226" cy="537758"/>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52292"/>
    <xdr:pic>
      <xdr:nvPicPr>
        <xdr:cNvPr id="2" name="Image6.jpg" descr="Image6.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2020226" cy="552292"/>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52292"/>
    <xdr:pic>
      <xdr:nvPicPr>
        <xdr:cNvPr id="2" name="Image6.jpg" descr="Image6.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2020226" cy="552292"/>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52292"/>
    <xdr:pic>
      <xdr:nvPicPr>
        <xdr:cNvPr id="2" name="Image7.jpg" descr="Image7.jp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2020226" cy="552292"/>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52292"/>
    <xdr:pic>
      <xdr:nvPicPr>
        <xdr:cNvPr id="2" name="Image8.jpg" descr="Image8.jpg">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2020226" cy="55229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101"/>
  <sheetViews>
    <sheetView tabSelected="1" workbookViewId="0">
      <pane xSplit="1" ySplit="7" topLeftCell="AU11" activePane="bottomRight" state="frozen"/>
      <selection pane="topRight"/>
      <selection pane="bottomLeft"/>
      <selection pane="bottomRight" activeCell="A6" sqref="A6"/>
    </sheetView>
  </sheetViews>
  <sheetFormatPr defaultColWidth="13.08984375" defaultRowHeight="12.5" x14ac:dyDescent="0.25"/>
  <cols>
    <col min="1" max="1" width="45.81640625" customWidth="1"/>
    <col min="2" max="2" width="9.26953125" customWidth="1"/>
    <col min="3" max="3" width="0" hidden="1" customWidth="1"/>
    <col min="4" max="4" width="9.26953125" customWidth="1"/>
    <col min="5" max="5" width="0" hidden="1" customWidth="1"/>
    <col min="6" max="6" width="9.26953125" customWidth="1"/>
    <col min="7" max="7" width="0" hidden="1" customWidth="1"/>
    <col min="8" max="8" width="9.26953125" customWidth="1"/>
    <col min="9" max="9" width="0" hidden="1" customWidth="1"/>
    <col min="10" max="10" width="9.26953125" customWidth="1"/>
    <col min="11" max="11" width="0" hidden="1" customWidth="1"/>
    <col min="12" max="12" width="9.26953125" customWidth="1"/>
    <col min="13" max="13" width="0" hidden="1" customWidth="1"/>
    <col min="14" max="14" width="9.26953125" customWidth="1"/>
    <col min="15" max="15" width="0" hidden="1" customWidth="1"/>
    <col min="16" max="16" width="9.26953125" customWidth="1"/>
    <col min="17" max="17" width="0" hidden="1" customWidth="1"/>
    <col min="18" max="18" width="9.26953125" customWidth="1"/>
    <col min="19" max="19" width="0" hidden="1" customWidth="1"/>
    <col min="20" max="20" width="9.26953125" customWidth="1"/>
    <col min="21" max="21" width="0" hidden="1" customWidth="1"/>
    <col min="22" max="22" width="9.26953125" customWidth="1"/>
    <col min="23" max="23" width="0" hidden="1" customWidth="1"/>
    <col min="24" max="24" width="9.26953125" customWidth="1"/>
    <col min="25" max="25" width="0" hidden="1" customWidth="1"/>
    <col min="26" max="29" width="8.6328125" customWidth="1"/>
    <col min="30" max="30" width="9.26953125" customWidth="1"/>
    <col min="31" max="31" width="0" hidden="1" customWidth="1"/>
    <col min="32" max="35" width="8.6328125" customWidth="1"/>
    <col min="36" max="36" width="9.26953125" customWidth="1"/>
    <col min="37" max="37" width="0" hidden="1" customWidth="1"/>
    <col min="38" max="41" width="8.6328125" customWidth="1"/>
    <col min="42" max="42" width="9.26953125" customWidth="1"/>
    <col min="43" max="43" width="0" hidden="1" customWidth="1"/>
    <col min="44" max="48" width="9.26953125" customWidth="1"/>
    <col min="49" max="49" width="0" hidden="1" customWidth="1"/>
    <col min="50" max="54" width="9.26953125" customWidth="1"/>
    <col min="55" max="55" width="0" hidden="1" customWidth="1"/>
    <col min="56" max="60" width="9.26953125" customWidth="1"/>
    <col min="61" max="61" width="0" hidden="1" customWidth="1"/>
    <col min="62" max="66" width="9.26953125" customWidth="1"/>
    <col min="67" max="67" width="0" hidden="1" customWidth="1"/>
    <col min="68" max="70" width="9.26953125" customWidth="1"/>
  </cols>
  <sheetData>
    <row r="1" spans="1:71" ht="16.649999999999999" customHeight="1" x14ac:dyDescent="0.25">
      <c r="A1" s="567" t="s">
        <v>0</v>
      </c>
      <c r="BC1" s="101"/>
      <c r="BI1" s="101"/>
      <c r="BO1" s="101"/>
    </row>
    <row r="2" spans="1:71" ht="16.649999999999999" customHeight="1" x14ac:dyDescent="0.25">
      <c r="A2" s="568"/>
      <c r="BC2" s="101"/>
      <c r="BI2" s="101"/>
      <c r="BO2" s="101"/>
    </row>
    <row r="3" spans="1:71" ht="16.649999999999999" customHeight="1" x14ac:dyDescent="0.25">
      <c r="A3" s="568"/>
      <c r="BC3" s="101"/>
      <c r="BI3" s="101"/>
      <c r="BO3" s="101"/>
    </row>
    <row r="4" spans="1:71" ht="16.649999999999999" customHeight="1" x14ac:dyDescent="0.25">
      <c r="A4" s="569" t="s">
        <v>1</v>
      </c>
      <c r="BC4" s="101"/>
      <c r="BI4" s="101"/>
      <c r="BO4" s="101"/>
    </row>
    <row r="5" spans="1:71" ht="16.649999999999999" customHeight="1" x14ac:dyDescent="0.25">
      <c r="A5" s="568"/>
      <c r="BC5" s="101"/>
      <c r="BI5" s="101"/>
      <c r="BO5" s="101"/>
    </row>
    <row r="6" spans="1:71" ht="16.649999999999999" customHeight="1" x14ac:dyDescent="0.25">
      <c r="B6" s="3" t="s">
        <v>2</v>
      </c>
      <c r="C6" s="102"/>
      <c r="D6" s="3" t="s">
        <v>3</v>
      </c>
      <c r="E6" s="102"/>
      <c r="F6" s="3" t="s">
        <v>4</v>
      </c>
      <c r="G6" s="102"/>
      <c r="H6" s="3" t="s">
        <v>5</v>
      </c>
      <c r="I6" s="102"/>
      <c r="J6" s="3" t="s">
        <v>6</v>
      </c>
      <c r="K6" s="102"/>
      <c r="L6" s="3" t="s">
        <v>7</v>
      </c>
      <c r="M6" s="102"/>
      <c r="N6" s="3" t="s">
        <v>8</v>
      </c>
      <c r="O6" s="102"/>
      <c r="P6" s="3" t="s">
        <v>9</v>
      </c>
      <c r="Q6" s="102"/>
      <c r="R6" s="3" t="s">
        <v>10</v>
      </c>
      <c r="S6" s="102"/>
      <c r="T6" s="3" t="s">
        <v>11</v>
      </c>
      <c r="U6" s="102"/>
      <c r="V6" s="3" t="s">
        <v>12</v>
      </c>
      <c r="W6" s="102"/>
      <c r="X6" s="3" t="s">
        <v>13</v>
      </c>
      <c r="Y6" s="102"/>
      <c r="Z6" s="4" t="s">
        <v>14</v>
      </c>
      <c r="AA6" s="5" t="s">
        <v>15</v>
      </c>
      <c r="AB6" s="5" t="s">
        <v>16</v>
      </c>
      <c r="AC6" s="6" t="s">
        <v>17</v>
      </c>
      <c r="AD6" s="3" t="s">
        <v>18</v>
      </c>
      <c r="AE6" s="102"/>
      <c r="AF6" s="4" t="s">
        <v>19</v>
      </c>
      <c r="AG6" s="5" t="s">
        <v>20</v>
      </c>
      <c r="AH6" s="5" t="s">
        <v>21</v>
      </c>
      <c r="AI6" s="6" t="s">
        <v>22</v>
      </c>
      <c r="AJ6" s="3" t="s">
        <v>23</v>
      </c>
      <c r="AK6" s="102"/>
      <c r="AL6" s="4" t="s">
        <v>24</v>
      </c>
      <c r="AM6" s="5" t="s">
        <v>25</v>
      </c>
      <c r="AN6" s="5" t="s">
        <v>26</v>
      </c>
      <c r="AO6" s="6" t="s">
        <v>27</v>
      </c>
      <c r="AP6" s="3" t="s">
        <v>28</v>
      </c>
      <c r="AQ6" s="102"/>
      <c r="AR6" s="4" t="s">
        <v>29</v>
      </c>
      <c r="AS6" s="5" t="s">
        <v>30</v>
      </c>
      <c r="AT6" s="5" t="s">
        <v>31</v>
      </c>
      <c r="AU6" s="6" t="s">
        <v>32</v>
      </c>
      <c r="AV6" s="3" t="s">
        <v>33</v>
      </c>
      <c r="AW6" s="102"/>
      <c r="AX6" s="4" t="s">
        <v>34</v>
      </c>
      <c r="AY6" s="5" t="s">
        <v>35</v>
      </c>
      <c r="AZ6" s="5" t="s">
        <v>36</v>
      </c>
      <c r="BA6" s="6" t="s">
        <v>37</v>
      </c>
      <c r="BB6" s="3" t="s">
        <v>38</v>
      </c>
      <c r="BC6" s="103"/>
      <c r="BD6" s="4" t="s">
        <v>39</v>
      </c>
      <c r="BE6" s="5" t="s">
        <v>40</v>
      </c>
      <c r="BF6" s="5" t="s">
        <v>41</v>
      </c>
      <c r="BG6" s="6" t="s">
        <v>42</v>
      </c>
      <c r="BH6" s="3" t="s">
        <v>43</v>
      </c>
      <c r="BI6" s="103"/>
      <c r="BJ6" s="4" t="s">
        <v>44</v>
      </c>
      <c r="BK6" s="5" t="s">
        <v>45</v>
      </c>
      <c r="BL6" s="5" t="s">
        <v>46</v>
      </c>
      <c r="BM6" s="6" t="s">
        <v>47</v>
      </c>
      <c r="BN6" s="3" t="s">
        <v>48</v>
      </c>
      <c r="BO6" s="103"/>
      <c r="BP6" s="4" t="s">
        <v>49</v>
      </c>
      <c r="BQ6" s="6" t="s">
        <v>50</v>
      </c>
      <c r="BR6" s="3" t="s">
        <v>51</v>
      </c>
      <c r="BS6" s="104"/>
    </row>
    <row r="7" spans="1:71" ht="16.649999999999999" customHeight="1" x14ac:dyDescent="0.25">
      <c r="A7" s="7" t="s">
        <v>52</v>
      </c>
      <c r="B7" s="8" t="s">
        <v>53</v>
      </c>
      <c r="C7" s="102"/>
      <c r="D7" s="8" t="s">
        <v>53</v>
      </c>
      <c r="E7" s="102"/>
      <c r="F7" s="8" t="s">
        <v>53</v>
      </c>
      <c r="G7" s="102"/>
      <c r="H7" s="8" t="s">
        <v>53</v>
      </c>
      <c r="I7" s="102"/>
      <c r="J7" s="8" t="s">
        <v>53</v>
      </c>
      <c r="K7" s="102"/>
      <c r="L7" s="8" t="s">
        <v>53</v>
      </c>
      <c r="M7" s="102"/>
      <c r="N7" s="8" t="s">
        <v>53</v>
      </c>
      <c r="O7" s="102"/>
      <c r="P7" s="8" t="s">
        <v>53</v>
      </c>
      <c r="Q7" s="102"/>
      <c r="R7" s="8" t="s">
        <v>53</v>
      </c>
      <c r="S7" s="102"/>
      <c r="T7" s="8" t="s">
        <v>53</v>
      </c>
      <c r="U7" s="102"/>
      <c r="V7" s="8" t="s">
        <v>53</v>
      </c>
      <c r="W7" s="102"/>
      <c r="X7" s="8" t="s">
        <v>53</v>
      </c>
      <c r="Y7" s="102"/>
      <c r="Z7" s="9" t="s">
        <v>54</v>
      </c>
      <c r="AA7" s="10" t="s">
        <v>55</v>
      </c>
      <c r="AB7" s="10" t="s">
        <v>56</v>
      </c>
      <c r="AC7" s="11" t="s">
        <v>57</v>
      </c>
      <c r="AD7" s="8" t="s">
        <v>53</v>
      </c>
      <c r="AE7" s="102"/>
      <c r="AF7" s="9" t="s">
        <v>58</v>
      </c>
      <c r="AG7" s="10" t="s">
        <v>59</v>
      </c>
      <c r="AH7" s="10" t="s">
        <v>60</v>
      </c>
      <c r="AI7" s="11" t="s">
        <v>61</v>
      </c>
      <c r="AJ7" s="8" t="s">
        <v>53</v>
      </c>
      <c r="AK7" s="102"/>
      <c r="AL7" s="9" t="s">
        <v>62</v>
      </c>
      <c r="AM7" s="10" t="s">
        <v>63</v>
      </c>
      <c r="AN7" s="10" t="s">
        <v>64</v>
      </c>
      <c r="AO7" s="11" t="s">
        <v>65</v>
      </c>
      <c r="AP7" s="8" t="s">
        <v>53</v>
      </c>
      <c r="AQ7" s="102"/>
      <c r="AR7" s="9" t="s">
        <v>66</v>
      </c>
      <c r="AS7" s="10" t="s">
        <v>67</v>
      </c>
      <c r="AT7" s="10" t="s">
        <v>68</v>
      </c>
      <c r="AU7" s="11" t="s">
        <v>69</v>
      </c>
      <c r="AV7" s="8" t="s">
        <v>53</v>
      </c>
      <c r="AW7" s="102"/>
      <c r="AX7" s="9" t="s">
        <v>70</v>
      </c>
      <c r="AY7" s="10" t="s">
        <v>71</v>
      </c>
      <c r="AZ7" s="10" t="s">
        <v>72</v>
      </c>
      <c r="BA7" s="11" t="s">
        <v>73</v>
      </c>
      <c r="BB7" s="8" t="s">
        <v>53</v>
      </c>
      <c r="BC7" s="103"/>
      <c r="BD7" s="9" t="s">
        <v>74</v>
      </c>
      <c r="BE7" s="10" t="s">
        <v>75</v>
      </c>
      <c r="BF7" s="10" t="s">
        <v>76</v>
      </c>
      <c r="BG7" s="11" t="s">
        <v>77</v>
      </c>
      <c r="BH7" s="8" t="s">
        <v>53</v>
      </c>
      <c r="BI7" s="103"/>
      <c r="BJ7" s="9" t="s">
        <v>78</v>
      </c>
      <c r="BK7" s="10" t="s">
        <v>79</v>
      </c>
      <c r="BL7" s="10" t="s">
        <v>80</v>
      </c>
      <c r="BM7" s="11" t="s">
        <v>81</v>
      </c>
      <c r="BN7" s="8" t="s">
        <v>53</v>
      </c>
      <c r="BO7" s="103"/>
      <c r="BP7" s="9" t="s">
        <v>82</v>
      </c>
      <c r="BQ7" s="11" t="s">
        <v>83</v>
      </c>
      <c r="BR7" s="8" t="s">
        <v>84</v>
      </c>
      <c r="BS7" s="104"/>
    </row>
    <row r="8" spans="1:71" ht="13.25" customHeight="1" x14ac:dyDescent="0.25">
      <c r="A8" s="12" t="s">
        <v>85</v>
      </c>
      <c r="B8" s="13">
        <v>58784</v>
      </c>
      <c r="C8" s="102"/>
      <c r="D8" s="13">
        <v>90885</v>
      </c>
      <c r="E8" s="102"/>
      <c r="F8" s="13">
        <v>152149</v>
      </c>
      <c r="G8" s="102"/>
      <c r="H8" s="13">
        <v>255933</v>
      </c>
      <c r="I8" s="102"/>
      <c r="J8" s="13">
        <v>400657</v>
      </c>
      <c r="K8" s="102"/>
      <c r="L8" s="13">
        <v>515826</v>
      </c>
      <c r="M8" s="102"/>
      <c r="N8" s="13">
        <v>670035</v>
      </c>
      <c r="O8" s="102"/>
      <c r="P8" s="13">
        <v>817009</v>
      </c>
      <c r="Q8" s="102"/>
      <c r="R8" s="13">
        <v>1020269</v>
      </c>
      <c r="S8" s="102"/>
      <c r="T8" s="13">
        <v>1167478</v>
      </c>
      <c r="U8" s="102"/>
      <c r="V8" s="13">
        <v>1270236</v>
      </c>
      <c r="W8" s="102"/>
      <c r="X8" s="13">
        <v>1494206</v>
      </c>
      <c r="Y8" s="102"/>
      <c r="Z8" s="14">
        <v>375748</v>
      </c>
      <c r="AA8" s="15">
        <v>496274</v>
      </c>
      <c r="AB8" s="15">
        <v>436817</v>
      </c>
      <c r="AC8" s="16">
        <v>479205</v>
      </c>
      <c r="AD8" s="13">
        <v>1788044</v>
      </c>
      <c r="AE8" s="102"/>
      <c r="AF8" s="14">
        <v>443713</v>
      </c>
      <c r="AG8" s="15">
        <v>576851</v>
      </c>
      <c r="AH8" s="15">
        <v>550585</v>
      </c>
      <c r="AI8" s="16">
        <v>564256</v>
      </c>
      <c r="AJ8" s="13">
        <v>2135405</v>
      </c>
      <c r="AK8" s="102"/>
      <c r="AL8" s="14">
        <v>563284</v>
      </c>
      <c r="AM8" s="15">
        <v>762054</v>
      </c>
      <c r="AN8" s="15">
        <v>636069</v>
      </c>
      <c r="AO8" s="16">
        <v>631134</v>
      </c>
      <c r="AP8" s="13">
        <v>2592541</v>
      </c>
      <c r="AQ8" s="102"/>
      <c r="AR8" s="14">
        <v>588981</v>
      </c>
      <c r="AS8" s="15">
        <v>825567</v>
      </c>
      <c r="AT8" s="15">
        <v>661814</v>
      </c>
      <c r="AU8" s="16">
        <v>674714</v>
      </c>
      <c r="AV8" s="13">
        <v>2751076</v>
      </c>
      <c r="AW8" s="102"/>
      <c r="AX8" s="14">
        <v>633959</v>
      </c>
      <c r="AY8" s="15">
        <v>820333</v>
      </c>
      <c r="AZ8" s="15">
        <v>597960</v>
      </c>
      <c r="BA8" s="16">
        <v>429106</v>
      </c>
      <c r="BB8" s="13">
        <v>2481358</v>
      </c>
      <c r="BC8" s="105"/>
      <c r="BD8" s="17">
        <v>586500000</v>
      </c>
      <c r="BE8" s="18">
        <f>786145000-5241000</f>
        <v>780904000</v>
      </c>
      <c r="BF8" s="18">
        <f>578851000-5489000</f>
        <v>573362000</v>
      </c>
      <c r="BG8" s="19">
        <f>641017000-5822000</f>
        <v>635195000</v>
      </c>
      <c r="BH8" s="20">
        <f>2592513000-16552000</f>
        <v>2575961000</v>
      </c>
      <c r="BI8" s="105"/>
      <c r="BJ8" s="17">
        <v>657599000</v>
      </c>
      <c r="BK8" s="18">
        <v>849716000</v>
      </c>
      <c r="BL8" s="18">
        <v>657412000</v>
      </c>
      <c r="BM8" s="19">
        <v>722828000</v>
      </c>
      <c r="BN8" s="20">
        <v>2887555000</v>
      </c>
      <c r="BO8" s="105"/>
      <c r="BP8" s="17">
        <v>703415000</v>
      </c>
      <c r="BQ8" s="19">
        <v>845202000</v>
      </c>
      <c r="BR8" s="20">
        <v>1548617000</v>
      </c>
      <c r="BS8" s="104"/>
    </row>
    <row r="9" spans="1:71" ht="13.25" customHeight="1" x14ac:dyDescent="0.25">
      <c r="A9" s="12" t="s">
        <v>86</v>
      </c>
      <c r="B9" s="21">
        <v>23837</v>
      </c>
      <c r="C9" s="102"/>
      <c r="D9" s="21">
        <v>36528</v>
      </c>
      <c r="E9" s="102"/>
      <c r="F9" s="21">
        <v>49858</v>
      </c>
      <c r="G9" s="102"/>
      <c r="H9" s="21">
        <v>89971</v>
      </c>
      <c r="I9" s="102"/>
      <c r="J9" s="21">
        <v>154122</v>
      </c>
      <c r="K9" s="102"/>
      <c r="L9" s="21">
        <v>191944</v>
      </c>
      <c r="M9" s="102"/>
      <c r="N9" s="21">
        <v>240195</v>
      </c>
      <c r="O9" s="102"/>
      <c r="P9" s="21">
        <v>287806</v>
      </c>
      <c r="Q9" s="102"/>
      <c r="R9" s="21">
        <v>355205</v>
      </c>
      <c r="S9" s="102"/>
      <c r="T9" s="21">
        <v>400293</v>
      </c>
      <c r="U9" s="102"/>
      <c r="V9" s="21">
        <v>451093</v>
      </c>
      <c r="W9" s="102"/>
      <c r="X9" s="21">
        <v>568572</v>
      </c>
      <c r="Y9" s="102"/>
      <c r="Z9" s="22">
        <v>157170</v>
      </c>
      <c r="AA9" s="23">
        <v>197462</v>
      </c>
      <c r="AB9" s="23">
        <v>196911</v>
      </c>
      <c r="AC9" s="24">
        <v>222097</v>
      </c>
      <c r="AD9" s="21">
        <v>773640</v>
      </c>
      <c r="AE9" s="102"/>
      <c r="AF9" s="22">
        <v>213050</v>
      </c>
      <c r="AG9" s="23">
        <v>276366</v>
      </c>
      <c r="AH9" s="23">
        <v>268482</v>
      </c>
      <c r="AI9" s="24">
        <v>279077</v>
      </c>
      <c r="AJ9" s="21">
        <v>1036975</v>
      </c>
      <c r="AK9" s="102"/>
      <c r="AL9" s="22">
        <v>283755</v>
      </c>
      <c r="AM9" s="23">
        <v>360285</v>
      </c>
      <c r="AN9" s="23">
        <v>319209</v>
      </c>
      <c r="AO9" s="24">
        <v>316550</v>
      </c>
      <c r="AP9" s="21">
        <v>1279799</v>
      </c>
      <c r="AQ9" s="102"/>
      <c r="AR9" s="22">
        <v>302471</v>
      </c>
      <c r="AS9" s="23">
        <v>411496</v>
      </c>
      <c r="AT9" s="23">
        <v>342700</v>
      </c>
      <c r="AU9" s="24">
        <v>344677</v>
      </c>
      <c r="AV9" s="21">
        <v>1401344</v>
      </c>
      <c r="AW9" s="102"/>
      <c r="AX9" s="22">
        <v>325665</v>
      </c>
      <c r="AY9" s="23">
        <v>394018</v>
      </c>
      <c r="AZ9" s="23">
        <v>309598</v>
      </c>
      <c r="BA9" s="24">
        <v>219590</v>
      </c>
      <c r="BB9" s="21">
        <v>1248871</v>
      </c>
      <c r="BC9" s="105"/>
      <c r="BD9" s="25">
        <v>298844000</v>
      </c>
      <c r="BE9" s="26">
        <f>385979000-5241000</f>
        <v>380738000</v>
      </c>
      <c r="BF9" s="26">
        <f>302022000-5489000</f>
        <v>296533000</v>
      </c>
      <c r="BG9" s="27">
        <f>329596000-5822000</f>
        <v>323774000</v>
      </c>
      <c r="BH9" s="28">
        <f>1316441000-16552000</f>
        <v>1299889000</v>
      </c>
      <c r="BI9" s="105"/>
      <c r="BJ9" s="25">
        <v>338989000</v>
      </c>
      <c r="BK9" s="26">
        <v>423937000</v>
      </c>
      <c r="BL9" s="26">
        <v>347452000</v>
      </c>
      <c r="BM9" s="27">
        <v>382348000</v>
      </c>
      <c r="BN9" s="28">
        <v>1492726000</v>
      </c>
      <c r="BO9" s="105"/>
      <c r="BP9" s="25">
        <v>377735000</v>
      </c>
      <c r="BQ9" s="27">
        <v>455393000</v>
      </c>
      <c r="BR9" s="28">
        <v>833128000</v>
      </c>
      <c r="BS9" s="104"/>
    </row>
    <row r="10" spans="1:71" ht="13.25" customHeight="1" x14ac:dyDescent="0.25">
      <c r="A10" s="12" t="s">
        <v>87</v>
      </c>
      <c r="B10" s="29">
        <f>B8-B9</f>
        <v>34947</v>
      </c>
      <c r="C10" s="102"/>
      <c r="D10" s="29">
        <f>D8-D9</f>
        <v>54357</v>
      </c>
      <c r="E10" s="102"/>
      <c r="F10" s="29">
        <f>F8-F9</f>
        <v>102291</v>
      </c>
      <c r="G10" s="102"/>
      <c r="H10" s="29">
        <f>H8-H9</f>
        <v>165962</v>
      </c>
      <c r="I10" s="102"/>
      <c r="J10" s="29">
        <f>J8-J9</f>
        <v>246535</v>
      </c>
      <c r="K10" s="102"/>
      <c r="L10" s="29">
        <f>L8-L9</f>
        <v>323882</v>
      </c>
      <c r="M10" s="102"/>
      <c r="N10" s="29">
        <f>N8-N9</f>
        <v>429840</v>
      </c>
      <c r="O10" s="102"/>
      <c r="P10" s="29">
        <f>P8-P9</f>
        <v>529203</v>
      </c>
      <c r="Q10" s="102"/>
      <c r="R10" s="29">
        <f>R8-R9</f>
        <v>665064</v>
      </c>
      <c r="S10" s="102"/>
      <c r="T10" s="29">
        <f>T8-T9</f>
        <v>767185</v>
      </c>
      <c r="U10" s="102"/>
      <c r="V10" s="29">
        <f>V8-V9</f>
        <v>819143</v>
      </c>
      <c r="W10" s="102"/>
      <c r="X10" s="29">
        <v>925634</v>
      </c>
      <c r="Y10" s="102"/>
      <c r="Z10" s="30">
        <v>218578</v>
      </c>
      <c r="AA10" s="31">
        <v>298812</v>
      </c>
      <c r="AB10" s="31">
        <v>239906</v>
      </c>
      <c r="AC10" s="32">
        <v>257108</v>
      </c>
      <c r="AD10" s="29">
        <v>1014404</v>
      </c>
      <c r="AE10" s="102"/>
      <c r="AF10" s="30">
        <v>230663</v>
      </c>
      <c r="AG10" s="31">
        <v>300485</v>
      </c>
      <c r="AH10" s="31">
        <v>282103</v>
      </c>
      <c r="AI10" s="32">
        <v>285179</v>
      </c>
      <c r="AJ10" s="29">
        <v>1098430</v>
      </c>
      <c r="AK10" s="102"/>
      <c r="AL10" s="30">
        <v>279529</v>
      </c>
      <c r="AM10" s="31">
        <v>401769</v>
      </c>
      <c r="AN10" s="31">
        <v>316860</v>
      </c>
      <c r="AO10" s="32">
        <v>314584</v>
      </c>
      <c r="AP10" s="29">
        <v>1312742</v>
      </c>
      <c r="AQ10" s="102"/>
      <c r="AR10" s="30">
        <v>286510</v>
      </c>
      <c r="AS10" s="31">
        <v>414071</v>
      </c>
      <c r="AT10" s="31">
        <v>319114</v>
      </c>
      <c r="AU10" s="32">
        <v>330037</v>
      </c>
      <c r="AV10" s="29">
        <v>1349732</v>
      </c>
      <c r="AW10" s="102"/>
      <c r="AX10" s="30">
        <v>308294</v>
      </c>
      <c r="AY10" s="31">
        <v>426315</v>
      </c>
      <c r="AZ10" s="31">
        <v>288362</v>
      </c>
      <c r="BA10" s="32">
        <v>209516</v>
      </c>
      <c r="BB10" s="29">
        <v>1232487</v>
      </c>
      <c r="BC10" s="105"/>
      <c r="BD10" s="33">
        <v>287656000</v>
      </c>
      <c r="BE10" s="34">
        <v>400166000</v>
      </c>
      <c r="BF10" s="34">
        <v>276829000</v>
      </c>
      <c r="BG10" s="35">
        <v>311421000</v>
      </c>
      <c r="BH10" s="36">
        <v>1276072000</v>
      </c>
      <c r="BI10" s="105"/>
      <c r="BJ10" s="33">
        <v>318610000</v>
      </c>
      <c r="BK10" s="34">
        <v>425779000</v>
      </c>
      <c r="BL10" s="34">
        <v>309960000</v>
      </c>
      <c r="BM10" s="35">
        <v>340480000</v>
      </c>
      <c r="BN10" s="36">
        <v>1394829000</v>
      </c>
      <c r="BO10" s="105"/>
      <c r="BP10" s="33">
        <v>325680000</v>
      </c>
      <c r="BQ10" s="35">
        <v>389809000</v>
      </c>
      <c r="BR10" s="36">
        <v>715489000</v>
      </c>
      <c r="BS10" s="104"/>
    </row>
    <row r="11" spans="1:71" ht="13.25" customHeight="1" x14ac:dyDescent="0.25">
      <c r="A11" s="12" t="s">
        <v>88</v>
      </c>
      <c r="B11" s="21">
        <v>8515</v>
      </c>
      <c r="C11" s="102"/>
      <c r="D11" s="21">
        <v>10839</v>
      </c>
      <c r="E11" s="102"/>
      <c r="F11" s="21">
        <v>15628</v>
      </c>
      <c r="G11" s="102"/>
      <c r="H11" s="21">
        <v>27176</v>
      </c>
      <c r="I11" s="102"/>
      <c r="J11" s="21">
        <v>44828</v>
      </c>
      <c r="K11" s="102"/>
      <c r="L11" s="21">
        <v>60921</v>
      </c>
      <c r="M11" s="102"/>
      <c r="N11" s="21">
        <v>78387</v>
      </c>
      <c r="O11" s="102"/>
      <c r="P11" s="21">
        <v>93626</v>
      </c>
      <c r="Q11" s="102"/>
      <c r="R11" s="21">
        <v>129162</v>
      </c>
      <c r="S11" s="102"/>
      <c r="T11" s="21">
        <v>164859</v>
      </c>
      <c r="U11" s="102"/>
      <c r="V11" s="21">
        <v>176344</v>
      </c>
      <c r="W11" s="102"/>
      <c r="X11" s="21">
        <v>186770</v>
      </c>
      <c r="Y11" s="102"/>
      <c r="Z11" s="22">
        <v>48513</v>
      </c>
      <c r="AA11" s="23">
        <v>49424</v>
      </c>
      <c r="AB11" s="23">
        <v>54597</v>
      </c>
      <c r="AC11" s="24">
        <v>57546</v>
      </c>
      <c r="AD11" s="21">
        <v>210080</v>
      </c>
      <c r="AE11" s="102"/>
      <c r="AF11" s="22">
        <v>59010</v>
      </c>
      <c r="AG11" s="23">
        <v>56282</v>
      </c>
      <c r="AH11" s="23">
        <v>63236</v>
      </c>
      <c r="AI11" s="24">
        <v>64702</v>
      </c>
      <c r="AJ11" s="21">
        <v>243230</v>
      </c>
      <c r="AK11" s="102"/>
      <c r="AL11" s="22">
        <v>62103</v>
      </c>
      <c r="AM11" s="23">
        <v>59228</v>
      </c>
      <c r="AN11" s="23">
        <v>61267</v>
      </c>
      <c r="AO11" s="24">
        <v>63160</v>
      </c>
      <c r="AP11" s="21">
        <v>245758</v>
      </c>
      <c r="AQ11" s="102"/>
      <c r="AR11" s="22">
        <v>58178</v>
      </c>
      <c r="AS11" s="23">
        <v>56707</v>
      </c>
      <c r="AT11" s="23">
        <v>59656</v>
      </c>
      <c r="AU11" s="24">
        <v>62256</v>
      </c>
      <c r="AV11" s="21">
        <v>236797</v>
      </c>
      <c r="AW11" s="102"/>
      <c r="AX11" s="22">
        <v>63167</v>
      </c>
      <c r="AY11" s="23">
        <v>64427</v>
      </c>
      <c r="AZ11" s="23">
        <v>67693</v>
      </c>
      <c r="BA11" s="24">
        <v>57965</v>
      </c>
      <c r="BB11" s="21">
        <v>253252</v>
      </c>
      <c r="BC11" s="105"/>
      <c r="BD11" s="25">
        <v>58489000</v>
      </c>
      <c r="BE11" s="37">
        <v>65036000</v>
      </c>
      <c r="BF11" s="37">
        <v>62572000</v>
      </c>
      <c r="BG11" s="38">
        <v>66963000</v>
      </c>
      <c r="BH11" s="28">
        <v>253060000</v>
      </c>
      <c r="BI11" s="105"/>
      <c r="BJ11" s="25">
        <v>67277000</v>
      </c>
      <c r="BK11" s="37">
        <v>70267000</v>
      </c>
      <c r="BL11" s="37">
        <v>75291000</v>
      </c>
      <c r="BM11" s="38">
        <v>80010000</v>
      </c>
      <c r="BN11" s="28">
        <v>292845000</v>
      </c>
      <c r="BO11" s="105"/>
      <c r="BP11" s="25">
        <v>74475000</v>
      </c>
      <c r="BQ11" s="38">
        <v>77723000</v>
      </c>
      <c r="BR11" s="28">
        <v>152198000</v>
      </c>
      <c r="BS11" s="104"/>
    </row>
    <row r="12" spans="1:71" ht="13.25" customHeight="1" x14ac:dyDescent="0.25">
      <c r="A12" s="12" t="s">
        <v>89</v>
      </c>
      <c r="B12" s="39">
        <v>19138</v>
      </c>
      <c r="C12" s="102"/>
      <c r="D12" s="39">
        <v>32372</v>
      </c>
      <c r="E12" s="102"/>
      <c r="F12" s="39">
        <v>51174</v>
      </c>
      <c r="G12" s="102"/>
      <c r="H12" s="39">
        <v>87887</v>
      </c>
      <c r="I12" s="102"/>
      <c r="J12" s="39">
        <v>127975</v>
      </c>
      <c r="K12" s="102"/>
      <c r="L12" s="39">
        <v>159143</v>
      </c>
      <c r="M12" s="102"/>
      <c r="N12" s="39">
        <v>216574</v>
      </c>
      <c r="O12" s="102"/>
      <c r="P12" s="39">
        <v>271838</v>
      </c>
      <c r="Q12" s="102"/>
      <c r="R12" s="39">
        <v>375538</v>
      </c>
      <c r="S12" s="102"/>
      <c r="T12" s="39">
        <v>446116</v>
      </c>
      <c r="U12" s="102"/>
      <c r="V12" s="39">
        <v>440311</v>
      </c>
      <c r="W12" s="102"/>
      <c r="X12" s="39">
        <v>472079</v>
      </c>
      <c r="Y12" s="102"/>
      <c r="Z12" s="40">
        <v>114714</v>
      </c>
      <c r="AA12" s="41">
        <v>135426</v>
      </c>
      <c r="AB12" s="41">
        <v>124655</v>
      </c>
      <c r="AC12" s="42">
        <v>133707</v>
      </c>
      <c r="AD12" s="39">
        <v>508502</v>
      </c>
      <c r="AE12" s="102"/>
      <c r="AF12" s="40">
        <v>132668</v>
      </c>
      <c r="AG12" s="41">
        <v>151358</v>
      </c>
      <c r="AH12" s="41">
        <v>167284</v>
      </c>
      <c r="AI12" s="42">
        <v>159622</v>
      </c>
      <c r="AJ12" s="39">
        <v>610932</v>
      </c>
      <c r="AK12" s="102"/>
      <c r="AL12" s="40">
        <v>166093</v>
      </c>
      <c r="AM12" s="41">
        <v>200785</v>
      </c>
      <c r="AN12" s="41">
        <v>179591</v>
      </c>
      <c r="AO12" s="42">
        <v>168185</v>
      </c>
      <c r="AP12" s="39">
        <v>714654</v>
      </c>
      <c r="AQ12" s="102"/>
      <c r="AR12" s="40">
        <v>181673</v>
      </c>
      <c r="AS12" s="41">
        <v>210661</v>
      </c>
      <c r="AT12" s="41">
        <v>170202</v>
      </c>
      <c r="AU12" s="42">
        <v>151327</v>
      </c>
      <c r="AV12" s="39">
        <v>713863</v>
      </c>
      <c r="AW12" s="102"/>
      <c r="AX12" s="40">
        <v>160917</v>
      </c>
      <c r="AY12" s="41">
        <v>173336</v>
      </c>
      <c r="AZ12" s="41">
        <v>148803</v>
      </c>
      <c r="BA12" s="42">
        <v>90985</v>
      </c>
      <c r="BB12" s="39">
        <v>574041</v>
      </c>
      <c r="BC12" s="105"/>
      <c r="BD12" s="43">
        <v>138150000</v>
      </c>
      <c r="BE12" s="44">
        <v>182322000</v>
      </c>
      <c r="BF12" s="44">
        <v>154472000</v>
      </c>
      <c r="BG12" s="45">
        <v>173447000</v>
      </c>
      <c r="BH12" s="46">
        <v>648391000</v>
      </c>
      <c r="BI12" s="105"/>
      <c r="BJ12" s="43">
        <v>174697000</v>
      </c>
      <c r="BK12" s="44">
        <v>208616000</v>
      </c>
      <c r="BL12" s="44">
        <v>194618000</v>
      </c>
      <c r="BM12" s="45">
        <v>211310000</v>
      </c>
      <c r="BN12" s="46">
        <v>789241000</v>
      </c>
      <c r="BO12" s="105"/>
      <c r="BP12" s="43">
        <v>200930000</v>
      </c>
      <c r="BQ12" s="45">
        <v>205148000</v>
      </c>
      <c r="BR12" s="46">
        <v>406078000</v>
      </c>
      <c r="BS12" s="104"/>
    </row>
    <row r="13" spans="1:71" ht="13.25" customHeight="1" x14ac:dyDescent="0.25">
      <c r="A13" s="12" t="s">
        <v>90</v>
      </c>
      <c r="B13" s="39">
        <v>3968</v>
      </c>
      <c r="C13" s="102"/>
      <c r="D13" s="39">
        <v>5813</v>
      </c>
      <c r="E13" s="102"/>
      <c r="F13" s="39">
        <v>16624</v>
      </c>
      <c r="G13" s="102"/>
      <c r="H13" s="39">
        <v>23694</v>
      </c>
      <c r="I13" s="102"/>
      <c r="J13" s="39">
        <v>32572</v>
      </c>
      <c r="K13" s="102"/>
      <c r="L13" s="39">
        <v>42236</v>
      </c>
      <c r="M13" s="102"/>
      <c r="N13" s="39">
        <v>58031</v>
      </c>
      <c r="O13" s="102"/>
      <c r="P13" s="39">
        <v>70659</v>
      </c>
      <c r="Q13" s="102"/>
      <c r="R13" s="39">
        <v>105190</v>
      </c>
      <c r="S13" s="102"/>
      <c r="T13" s="39">
        <v>110086</v>
      </c>
      <c r="U13" s="102"/>
      <c r="V13" s="39">
        <v>116574</v>
      </c>
      <c r="W13" s="102"/>
      <c r="X13" s="39">
        <v>142996</v>
      </c>
      <c r="Y13" s="102"/>
      <c r="Z13" s="40">
        <v>33281</v>
      </c>
      <c r="AA13" s="41">
        <v>36655</v>
      </c>
      <c r="AB13" s="41">
        <v>36532</v>
      </c>
      <c r="AC13" s="42">
        <v>39376</v>
      </c>
      <c r="AD13" s="39">
        <v>145844</v>
      </c>
      <c r="AE13" s="102"/>
      <c r="AF13" s="40">
        <v>56580</v>
      </c>
      <c r="AG13" s="41">
        <v>48161</v>
      </c>
      <c r="AH13" s="41">
        <v>45730</v>
      </c>
      <c r="AI13" s="42">
        <v>57098</v>
      </c>
      <c r="AJ13" s="39">
        <v>207569</v>
      </c>
      <c r="AK13" s="102"/>
      <c r="AL13" s="40">
        <v>38778</v>
      </c>
      <c r="AM13" s="41">
        <v>44988</v>
      </c>
      <c r="AN13" s="41">
        <v>44103</v>
      </c>
      <c r="AO13" s="42">
        <v>49089</v>
      </c>
      <c r="AP13" s="39">
        <v>176958</v>
      </c>
      <c r="AQ13" s="102"/>
      <c r="AR13" s="40">
        <v>41176</v>
      </c>
      <c r="AS13" s="41">
        <v>40216</v>
      </c>
      <c r="AT13" s="41">
        <v>37753</v>
      </c>
      <c r="AU13" s="42">
        <v>43507</v>
      </c>
      <c r="AV13" s="39">
        <v>162652</v>
      </c>
      <c r="AW13" s="102"/>
      <c r="AX13" s="40">
        <v>43623</v>
      </c>
      <c r="AY13" s="41">
        <v>51910</v>
      </c>
      <c r="AZ13" s="41">
        <v>45148</v>
      </c>
      <c r="BA13" s="42">
        <v>42373</v>
      </c>
      <c r="BB13" s="39">
        <v>183054</v>
      </c>
      <c r="BC13" s="105"/>
      <c r="BD13" s="43">
        <v>41812000</v>
      </c>
      <c r="BE13" s="44">
        <v>42979000</v>
      </c>
      <c r="BF13" s="44">
        <v>62358000</v>
      </c>
      <c r="BG13" s="45">
        <v>48503000</v>
      </c>
      <c r="BH13" s="46">
        <v>195652000</v>
      </c>
      <c r="BI13" s="105"/>
      <c r="BJ13" s="43">
        <v>46548000</v>
      </c>
      <c r="BK13" s="44">
        <v>46726000</v>
      </c>
      <c r="BL13" s="44">
        <v>50888000</v>
      </c>
      <c r="BM13" s="45">
        <v>53183000</v>
      </c>
      <c r="BN13" s="46">
        <v>197345000</v>
      </c>
      <c r="BO13" s="105"/>
      <c r="BP13" s="43">
        <v>54072000</v>
      </c>
      <c r="BQ13" s="45">
        <v>49791000</v>
      </c>
      <c r="BR13" s="46">
        <v>103863000</v>
      </c>
      <c r="BS13" s="104"/>
    </row>
    <row r="14" spans="1:71" ht="13.25" customHeight="1" x14ac:dyDescent="0.25">
      <c r="A14" s="12" t="s">
        <v>91</v>
      </c>
      <c r="B14" s="39">
        <v>0</v>
      </c>
      <c r="C14" s="102"/>
      <c r="D14" s="39">
        <v>21000</v>
      </c>
      <c r="E14" s="102"/>
      <c r="F14" s="39">
        <v>0</v>
      </c>
      <c r="G14" s="102"/>
      <c r="H14" s="39">
        <v>0</v>
      </c>
      <c r="I14" s="102"/>
      <c r="J14" s="39">
        <v>0</v>
      </c>
      <c r="K14" s="102"/>
      <c r="L14" s="39">
        <v>0</v>
      </c>
      <c r="M14" s="102"/>
      <c r="N14" s="39">
        <v>0</v>
      </c>
      <c r="O14" s="102"/>
      <c r="P14" s="39">
        <v>0</v>
      </c>
      <c r="Q14" s="102"/>
      <c r="R14" s="39">
        <v>0</v>
      </c>
      <c r="S14" s="102"/>
      <c r="T14" s="39">
        <v>0</v>
      </c>
      <c r="U14" s="102"/>
      <c r="V14" s="39">
        <v>0</v>
      </c>
      <c r="W14" s="102"/>
      <c r="X14" s="39">
        <v>0</v>
      </c>
      <c r="Y14" s="102"/>
      <c r="Z14" s="40">
        <v>0</v>
      </c>
      <c r="AA14" s="41">
        <v>0</v>
      </c>
      <c r="AB14" s="41">
        <v>0</v>
      </c>
      <c r="AC14" s="42">
        <v>0</v>
      </c>
      <c r="AD14" s="39">
        <v>0</v>
      </c>
      <c r="AE14" s="102"/>
      <c r="AF14" s="40">
        <v>0</v>
      </c>
      <c r="AG14" s="41">
        <v>0</v>
      </c>
      <c r="AH14" s="41">
        <v>0</v>
      </c>
      <c r="AI14" s="42">
        <v>0</v>
      </c>
      <c r="AJ14" s="39">
        <v>0</v>
      </c>
      <c r="AK14" s="102"/>
      <c r="AL14" s="40">
        <v>0</v>
      </c>
      <c r="AM14" s="41">
        <v>0</v>
      </c>
      <c r="AN14" s="41">
        <v>0</v>
      </c>
      <c r="AO14" s="42">
        <v>0</v>
      </c>
      <c r="AP14" s="39">
        <v>0</v>
      </c>
      <c r="AQ14" s="102"/>
      <c r="AR14" s="40">
        <v>0</v>
      </c>
      <c r="AS14" s="41">
        <v>0</v>
      </c>
      <c r="AT14" s="41">
        <v>0</v>
      </c>
      <c r="AU14" s="42">
        <v>0</v>
      </c>
      <c r="AV14" s="39">
        <v>0</v>
      </c>
      <c r="AW14" s="102"/>
      <c r="AX14" s="40">
        <v>0</v>
      </c>
      <c r="AY14" s="41">
        <v>0</v>
      </c>
      <c r="AZ14" s="41">
        <v>0</v>
      </c>
      <c r="BA14" s="42">
        <v>0</v>
      </c>
      <c r="BB14" s="39">
        <v>0</v>
      </c>
      <c r="BC14" s="105"/>
      <c r="BD14" s="40">
        <v>0</v>
      </c>
      <c r="BE14" s="41">
        <v>0</v>
      </c>
      <c r="BF14" s="44">
        <v>0</v>
      </c>
      <c r="BG14" s="45">
        <v>0</v>
      </c>
      <c r="BH14" s="46">
        <v>0</v>
      </c>
      <c r="BI14" s="105"/>
      <c r="BJ14" s="40">
        <v>0</v>
      </c>
      <c r="BK14" s="41">
        <v>0</v>
      </c>
      <c r="BL14" s="41">
        <v>0</v>
      </c>
      <c r="BM14" s="45">
        <v>0</v>
      </c>
      <c r="BN14" s="46">
        <v>0</v>
      </c>
      <c r="BO14" s="105"/>
      <c r="BP14" s="40">
        <v>0</v>
      </c>
      <c r="BQ14" s="42">
        <v>0</v>
      </c>
      <c r="BR14" s="46">
        <v>0</v>
      </c>
      <c r="BS14" s="104"/>
    </row>
    <row r="15" spans="1:71" ht="13.25" customHeight="1" x14ac:dyDescent="0.25">
      <c r="A15" s="12" t="s">
        <v>92</v>
      </c>
      <c r="B15" s="39">
        <v>0</v>
      </c>
      <c r="C15" s="102"/>
      <c r="D15" s="39">
        <v>0</v>
      </c>
      <c r="E15" s="102"/>
      <c r="F15" s="39">
        <v>0</v>
      </c>
      <c r="G15" s="102"/>
      <c r="H15" s="39">
        <v>0</v>
      </c>
      <c r="I15" s="102"/>
      <c r="J15" s="39">
        <v>0</v>
      </c>
      <c r="K15" s="102"/>
      <c r="L15" s="39">
        <v>0</v>
      </c>
      <c r="M15" s="102"/>
      <c r="N15" s="39">
        <v>0</v>
      </c>
      <c r="O15" s="102"/>
      <c r="P15" s="39">
        <v>0</v>
      </c>
      <c r="Q15" s="102"/>
      <c r="R15" s="39">
        <v>0</v>
      </c>
      <c r="S15" s="102"/>
      <c r="T15" s="39">
        <v>0</v>
      </c>
      <c r="U15" s="102"/>
      <c r="V15" s="39">
        <v>0</v>
      </c>
      <c r="W15" s="102"/>
      <c r="X15" s="39">
        <v>24263</v>
      </c>
      <c r="Y15" s="102"/>
      <c r="Z15" s="40">
        <v>9714</v>
      </c>
      <c r="AA15" s="41">
        <v>9588</v>
      </c>
      <c r="AB15" s="41">
        <v>10812</v>
      </c>
      <c r="AC15" s="42">
        <v>10449</v>
      </c>
      <c r="AD15" s="39">
        <v>40563</v>
      </c>
      <c r="AE15" s="102"/>
      <c r="AF15" s="40">
        <v>10213</v>
      </c>
      <c r="AG15" s="41">
        <v>9879</v>
      </c>
      <c r="AH15" s="41">
        <v>13450</v>
      </c>
      <c r="AI15" s="42">
        <v>12603</v>
      </c>
      <c r="AJ15" s="39">
        <v>46145</v>
      </c>
      <c r="AK15" s="102"/>
      <c r="AL15" s="40">
        <v>12633</v>
      </c>
      <c r="AM15" s="41">
        <v>12558</v>
      </c>
      <c r="AN15" s="41">
        <v>12941</v>
      </c>
      <c r="AO15" s="42">
        <v>11749</v>
      </c>
      <c r="AP15" s="39">
        <v>49881</v>
      </c>
      <c r="AQ15" s="102"/>
      <c r="AR15" s="40">
        <v>11301</v>
      </c>
      <c r="AS15" s="41">
        <v>14846</v>
      </c>
      <c r="AT15" s="41">
        <v>14022</v>
      </c>
      <c r="AU15" s="42">
        <v>13087</v>
      </c>
      <c r="AV15" s="39">
        <v>53256</v>
      </c>
      <c r="AW15" s="102"/>
      <c r="AX15" s="40">
        <v>13018</v>
      </c>
      <c r="AY15" s="41">
        <v>13150</v>
      </c>
      <c r="AZ15" s="41">
        <v>12693</v>
      </c>
      <c r="BA15" s="42">
        <v>12925</v>
      </c>
      <c r="BB15" s="39">
        <v>51786</v>
      </c>
      <c r="BC15" s="105"/>
      <c r="BD15" s="43">
        <v>13305000</v>
      </c>
      <c r="BE15" s="44">
        <v>13453000</v>
      </c>
      <c r="BF15" s="44">
        <v>13506000</v>
      </c>
      <c r="BG15" s="45">
        <v>13554000</v>
      </c>
      <c r="BH15" s="46">
        <v>53818000</v>
      </c>
      <c r="BI15" s="105"/>
      <c r="BJ15" s="43">
        <v>13458000</v>
      </c>
      <c r="BK15" s="44">
        <v>13882000</v>
      </c>
      <c r="BL15" s="44">
        <v>14180000</v>
      </c>
      <c r="BM15" s="45">
        <v>12977000</v>
      </c>
      <c r="BN15" s="46">
        <v>54497000</v>
      </c>
      <c r="BO15" s="105"/>
      <c r="BP15" s="43">
        <v>12350000</v>
      </c>
      <c r="BQ15" s="45">
        <v>12362000</v>
      </c>
      <c r="BR15" s="46">
        <v>24712000</v>
      </c>
      <c r="BS15" s="104"/>
    </row>
    <row r="16" spans="1:71" ht="13.25" customHeight="1" x14ac:dyDescent="0.25">
      <c r="A16" s="12" t="s">
        <v>93</v>
      </c>
      <c r="B16" s="39">
        <v>0</v>
      </c>
      <c r="C16" s="102"/>
      <c r="D16" s="39">
        <v>0</v>
      </c>
      <c r="E16" s="102"/>
      <c r="F16" s="39">
        <v>0</v>
      </c>
      <c r="G16" s="102"/>
      <c r="H16" s="39">
        <v>0</v>
      </c>
      <c r="I16" s="102"/>
      <c r="J16" s="39">
        <v>0</v>
      </c>
      <c r="K16" s="102"/>
      <c r="L16" s="39">
        <v>0</v>
      </c>
      <c r="M16" s="102"/>
      <c r="N16" s="39">
        <v>0</v>
      </c>
      <c r="O16" s="102"/>
      <c r="P16" s="39">
        <v>0</v>
      </c>
      <c r="Q16" s="102"/>
      <c r="R16" s="39">
        <v>0</v>
      </c>
      <c r="S16" s="102"/>
      <c r="T16" s="39">
        <v>0</v>
      </c>
      <c r="U16" s="102"/>
      <c r="V16" s="39">
        <v>0</v>
      </c>
      <c r="W16" s="102"/>
      <c r="X16" s="39">
        <v>3202</v>
      </c>
      <c r="Y16" s="102"/>
      <c r="Z16" s="40">
        <v>271</v>
      </c>
      <c r="AA16" s="41">
        <v>110</v>
      </c>
      <c r="AB16" s="41">
        <v>0</v>
      </c>
      <c r="AC16" s="42">
        <v>0</v>
      </c>
      <c r="AD16" s="39">
        <v>381</v>
      </c>
      <c r="AE16" s="102"/>
      <c r="AF16" s="40">
        <v>0</v>
      </c>
      <c r="AG16" s="41">
        <v>1100</v>
      </c>
      <c r="AH16" s="41">
        <v>24790</v>
      </c>
      <c r="AI16" s="42">
        <v>810</v>
      </c>
      <c r="AJ16" s="39">
        <v>26700</v>
      </c>
      <c r="AK16" s="102"/>
      <c r="AL16" s="40">
        <v>854</v>
      </c>
      <c r="AM16" s="41">
        <v>11501</v>
      </c>
      <c r="AN16" s="41">
        <v>2331</v>
      </c>
      <c r="AO16" s="42">
        <v>550</v>
      </c>
      <c r="AP16" s="39">
        <v>15236</v>
      </c>
      <c r="AQ16" s="102"/>
      <c r="AR16" s="40">
        <v>170</v>
      </c>
      <c r="AS16" s="41">
        <v>1026</v>
      </c>
      <c r="AT16" s="41">
        <v>7866</v>
      </c>
      <c r="AU16" s="42">
        <v>2992</v>
      </c>
      <c r="AV16" s="39">
        <v>12054</v>
      </c>
      <c r="AW16" s="102"/>
      <c r="AX16" s="40">
        <v>2190</v>
      </c>
      <c r="AY16" s="41">
        <v>1897</v>
      </c>
      <c r="AZ16" s="41">
        <v>919</v>
      </c>
      <c r="BA16" s="42">
        <v>8537</v>
      </c>
      <c r="BB16" s="39">
        <v>13543</v>
      </c>
      <c r="BC16" s="105"/>
      <c r="BD16" s="43">
        <v>-86000</v>
      </c>
      <c r="BE16" s="44">
        <v>2182000</v>
      </c>
      <c r="BF16" s="44">
        <v>-382000</v>
      </c>
      <c r="BG16" s="45">
        <v>-73000</v>
      </c>
      <c r="BH16" s="46">
        <v>1641000</v>
      </c>
      <c r="BI16" s="105"/>
      <c r="BJ16" s="43">
        <v>-309000</v>
      </c>
      <c r="BK16" s="44">
        <v>307000</v>
      </c>
      <c r="BL16" s="44">
        <v>3420000</v>
      </c>
      <c r="BM16" s="45">
        <v>10185000</v>
      </c>
      <c r="BN16" s="46">
        <v>13603000</v>
      </c>
      <c r="BO16" s="105"/>
      <c r="BP16" s="43">
        <v>1820000</v>
      </c>
      <c r="BQ16" s="45">
        <v>11207000</v>
      </c>
      <c r="BR16" s="46">
        <v>13027000</v>
      </c>
      <c r="BS16" s="104"/>
    </row>
    <row r="17" spans="1:71" ht="13.25" customHeight="1" x14ac:dyDescent="0.25">
      <c r="A17" s="12" t="s">
        <v>94</v>
      </c>
      <c r="B17" s="39">
        <v>0</v>
      </c>
      <c r="C17" s="102"/>
      <c r="D17" s="39">
        <v>0</v>
      </c>
      <c r="E17" s="102"/>
      <c r="F17" s="39">
        <v>0</v>
      </c>
      <c r="G17" s="102"/>
      <c r="H17" s="39">
        <v>0</v>
      </c>
      <c r="I17" s="102"/>
      <c r="J17" s="39">
        <v>0</v>
      </c>
      <c r="K17" s="102"/>
      <c r="L17" s="39">
        <v>0</v>
      </c>
      <c r="M17" s="102"/>
      <c r="N17" s="39">
        <v>0</v>
      </c>
      <c r="O17" s="102"/>
      <c r="P17" s="39">
        <v>0</v>
      </c>
      <c r="Q17" s="102"/>
      <c r="R17" s="39">
        <v>0</v>
      </c>
      <c r="S17" s="102"/>
      <c r="T17" s="39">
        <v>0</v>
      </c>
      <c r="U17" s="102"/>
      <c r="V17" s="39">
        <v>0</v>
      </c>
      <c r="W17" s="102"/>
      <c r="X17" s="39">
        <v>0</v>
      </c>
      <c r="Y17" s="102"/>
      <c r="Z17" s="40">
        <v>0</v>
      </c>
      <c r="AA17" s="41">
        <v>0</v>
      </c>
      <c r="AB17" s="41">
        <v>0</v>
      </c>
      <c r="AC17" s="42">
        <v>0</v>
      </c>
      <c r="AD17" s="39">
        <v>0</v>
      </c>
      <c r="AE17" s="102"/>
      <c r="AF17" s="40">
        <v>0</v>
      </c>
      <c r="AG17" s="41">
        <v>0</v>
      </c>
      <c r="AH17" s="41">
        <v>0</v>
      </c>
      <c r="AI17" s="42">
        <v>0</v>
      </c>
      <c r="AJ17" s="39">
        <v>0</v>
      </c>
      <c r="AK17" s="102"/>
      <c r="AL17" s="40">
        <v>-47545</v>
      </c>
      <c r="AM17" s="41">
        <v>0</v>
      </c>
      <c r="AN17" s="41">
        <v>0</v>
      </c>
      <c r="AO17" s="42">
        <v>0</v>
      </c>
      <c r="AP17" s="39">
        <v>-47545</v>
      </c>
      <c r="AQ17" s="102"/>
      <c r="AR17" s="40">
        <v>0</v>
      </c>
      <c r="AS17" s="41">
        <v>0</v>
      </c>
      <c r="AT17" s="41">
        <v>0</v>
      </c>
      <c r="AU17" s="42">
        <v>0</v>
      </c>
      <c r="AV17" s="39">
        <v>0</v>
      </c>
      <c r="AW17" s="102"/>
      <c r="AX17" s="40">
        <v>0</v>
      </c>
      <c r="AY17" s="41">
        <v>0</v>
      </c>
      <c r="AZ17" s="41">
        <v>0</v>
      </c>
      <c r="BA17" s="42">
        <v>0</v>
      </c>
      <c r="BB17" s="39">
        <v>0</v>
      </c>
      <c r="BC17" s="105"/>
      <c r="BD17" s="43">
        <v>0</v>
      </c>
      <c r="BE17" s="44">
        <v>0</v>
      </c>
      <c r="BF17" s="44">
        <v>0</v>
      </c>
      <c r="BG17" s="45">
        <v>0</v>
      </c>
      <c r="BH17" s="46">
        <v>0</v>
      </c>
      <c r="BI17" s="105"/>
      <c r="BJ17" s="43">
        <v>0</v>
      </c>
      <c r="BK17" s="44">
        <v>0</v>
      </c>
      <c r="BL17" s="44">
        <v>0</v>
      </c>
      <c r="BM17" s="45">
        <v>0</v>
      </c>
      <c r="BN17" s="46">
        <v>0</v>
      </c>
      <c r="BO17" s="105"/>
      <c r="BP17" s="43">
        <v>0</v>
      </c>
      <c r="BQ17" s="45">
        <v>0</v>
      </c>
      <c r="BR17" s="46">
        <v>0</v>
      </c>
      <c r="BS17" s="104"/>
    </row>
    <row r="18" spans="1:71" ht="13.25" customHeight="1" x14ac:dyDescent="0.25">
      <c r="A18" s="12" t="s">
        <v>95</v>
      </c>
      <c r="B18" s="29">
        <v>0</v>
      </c>
      <c r="C18" s="102"/>
      <c r="D18" s="29">
        <v>0</v>
      </c>
      <c r="E18" s="102"/>
      <c r="F18" s="29">
        <v>0</v>
      </c>
      <c r="G18" s="102"/>
      <c r="H18" s="29">
        <v>0</v>
      </c>
      <c r="I18" s="102"/>
      <c r="J18" s="29">
        <v>0</v>
      </c>
      <c r="K18" s="102"/>
      <c r="L18" s="29">
        <v>0</v>
      </c>
      <c r="M18" s="102"/>
      <c r="N18" s="29">
        <v>0</v>
      </c>
      <c r="O18" s="102"/>
      <c r="P18" s="29">
        <v>0</v>
      </c>
      <c r="Q18" s="102"/>
      <c r="R18" s="29">
        <v>0</v>
      </c>
      <c r="S18" s="102"/>
      <c r="T18" s="29">
        <v>0</v>
      </c>
      <c r="U18" s="102"/>
      <c r="V18" s="29">
        <v>0</v>
      </c>
      <c r="W18" s="102"/>
      <c r="X18" s="29">
        <v>0</v>
      </c>
      <c r="Y18" s="102"/>
      <c r="Z18" s="30">
        <v>0</v>
      </c>
      <c r="AA18" s="31">
        <v>0</v>
      </c>
      <c r="AB18" s="31">
        <v>30841</v>
      </c>
      <c r="AC18" s="32">
        <v>0</v>
      </c>
      <c r="AD18" s="29">
        <v>30841</v>
      </c>
      <c r="AE18" s="102"/>
      <c r="AF18" s="30">
        <v>0</v>
      </c>
      <c r="AG18" s="31">
        <v>0</v>
      </c>
      <c r="AH18" s="31">
        <v>9556</v>
      </c>
      <c r="AI18" s="32">
        <v>0</v>
      </c>
      <c r="AJ18" s="29">
        <v>9556</v>
      </c>
      <c r="AK18" s="102"/>
      <c r="AL18" s="30">
        <v>0</v>
      </c>
      <c r="AM18" s="31">
        <v>0</v>
      </c>
      <c r="AN18" s="31">
        <v>0</v>
      </c>
      <c r="AO18" s="32">
        <v>0</v>
      </c>
      <c r="AP18" s="29">
        <v>0</v>
      </c>
      <c r="AQ18" s="102"/>
      <c r="AR18" s="30">
        <v>0</v>
      </c>
      <c r="AS18" s="31">
        <v>0</v>
      </c>
      <c r="AT18" s="31">
        <v>0</v>
      </c>
      <c r="AU18" s="32">
        <v>7503</v>
      </c>
      <c r="AV18" s="29">
        <v>7503</v>
      </c>
      <c r="AW18" s="102"/>
      <c r="AX18" s="30">
        <v>0</v>
      </c>
      <c r="AY18" s="31">
        <v>0</v>
      </c>
      <c r="AZ18" s="31">
        <v>100842</v>
      </c>
      <c r="BA18" s="32">
        <v>0</v>
      </c>
      <c r="BB18" s="29">
        <v>100842</v>
      </c>
      <c r="BC18" s="105"/>
      <c r="BD18" s="33">
        <v>0</v>
      </c>
      <c r="BE18" s="34">
        <v>0</v>
      </c>
      <c r="BF18" s="34">
        <v>0</v>
      </c>
      <c r="BG18" s="35">
        <v>0</v>
      </c>
      <c r="BH18" s="36">
        <v>0</v>
      </c>
      <c r="BI18" s="105"/>
      <c r="BJ18" s="33">
        <v>0</v>
      </c>
      <c r="BK18" s="34">
        <v>0</v>
      </c>
      <c r="BL18" s="34">
        <v>0</v>
      </c>
      <c r="BM18" s="35">
        <v>0</v>
      </c>
      <c r="BN18" s="36">
        <v>0</v>
      </c>
      <c r="BO18" s="105"/>
      <c r="BP18" s="33">
        <v>0</v>
      </c>
      <c r="BQ18" s="35">
        <v>0</v>
      </c>
      <c r="BR18" s="36">
        <v>0</v>
      </c>
      <c r="BS18" s="104"/>
    </row>
    <row r="19" spans="1:71" ht="13.25" customHeight="1" x14ac:dyDescent="0.25">
      <c r="A19" s="12" t="s">
        <v>96</v>
      </c>
      <c r="B19" s="47">
        <f>B9+B11+B12+B13+B15+B16+B17+B18+B14</f>
        <v>55458</v>
      </c>
      <c r="C19" s="102"/>
      <c r="D19" s="47">
        <f>D9+D11+D12+D13+D15+D16+D17+D18+D14</f>
        <v>106552</v>
      </c>
      <c r="E19" s="102"/>
      <c r="F19" s="47">
        <f>F9+F11+F12+F13+F15+F16+F17+F18+F14</f>
        <v>133284</v>
      </c>
      <c r="G19" s="102"/>
      <c r="H19" s="47">
        <f>H9+H11+H12+H13+H15+H16+H17+H18+H14</f>
        <v>228728</v>
      </c>
      <c r="I19" s="102"/>
      <c r="J19" s="47">
        <f>J9+J11+J12+J13+J15+J16+J17+J18+J14</f>
        <v>359497</v>
      </c>
      <c r="K19" s="102"/>
      <c r="L19" s="47">
        <f>L9+L11+L12+L13+L15+L16+L17+L18+L14</f>
        <v>454244</v>
      </c>
      <c r="M19" s="102"/>
      <c r="N19" s="47">
        <f>N9+N11+N12+N13+N15+N16+N17+N18+N14</f>
        <v>593187</v>
      </c>
      <c r="O19" s="102"/>
      <c r="P19" s="47">
        <f>P9+P11+P12+P13+P15+P16+P17+P18+P14</f>
        <v>723929</v>
      </c>
      <c r="Q19" s="102"/>
      <c r="R19" s="47">
        <f>R9+R11+R12+R13+R15+R16+R17+R18+R14</f>
        <v>965095</v>
      </c>
      <c r="S19" s="102"/>
      <c r="T19" s="47">
        <f>T9+T11+T12+T13+T15+T16+T17+T18+T14</f>
        <v>1121354</v>
      </c>
      <c r="U19" s="102"/>
      <c r="V19" s="47">
        <f>V9+V11+V12+V13+V15+V16+V17+V18+V14</f>
        <v>1184322</v>
      </c>
      <c r="W19" s="102"/>
      <c r="X19" s="47">
        <v>1397882</v>
      </c>
      <c r="Y19" s="102"/>
      <c r="Z19" s="48">
        <v>363663</v>
      </c>
      <c r="AA19" s="49">
        <v>428665</v>
      </c>
      <c r="AB19" s="49">
        <v>454348</v>
      </c>
      <c r="AC19" s="50">
        <v>463175</v>
      </c>
      <c r="AD19" s="47">
        <v>1709851</v>
      </c>
      <c r="AE19" s="102"/>
      <c r="AF19" s="48">
        <v>471521</v>
      </c>
      <c r="AG19" s="49">
        <v>543146</v>
      </c>
      <c r="AH19" s="49">
        <v>592528</v>
      </c>
      <c r="AI19" s="50">
        <v>573912</v>
      </c>
      <c r="AJ19" s="47">
        <v>2181107</v>
      </c>
      <c r="AK19" s="102"/>
      <c r="AL19" s="48">
        <v>516671</v>
      </c>
      <c r="AM19" s="49">
        <v>689345</v>
      </c>
      <c r="AN19" s="49">
        <v>619442</v>
      </c>
      <c r="AO19" s="50">
        <v>609283</v>
      </c>
      <c r="AP19" s="47">
        <v>2434741</v>
      </c>
      <c r="AQ19" s="102"/>
      <c r="AR19" s="48">
        <v>594969</v>
      </c>
      <c r="AS19" s="49">
        <v>734952</v>
      </c>
      <c r="AT19" s="49">
        <v>632199</v>
      </c>
      <c r="AU19" s="50">
        <v>625349</v>
      </c>
      <c r="AV19" s="47">
        <v>2587469</v>
      </c>
      <c r="AW19" s="102"/>
      <c r="AX19" s="48">
        <v>608580</v>
      </c>
      <c r="AY19" s="49">
        <v>698738</v>
      </c>
      <c r="AZ19" s="49">
        <v>685696</v>
      </c>
      <c r="BA19" s="50">
        <v>432375</v>
      </c>
      <c r="BB19" s="47">
        <v>2425389</v>
      </c>
      <c r="BC19" s="105"/>
      <c r="BD19" s="51">
        <v>550514000</v>
      </c>
      <c r="BE19" s="52">
        <v>691951000</v>
      </c>
      <c r="BF19" s="52">
        <v>594548000</v>
      </c>
      <c r="BG19" s="53">
        <v>631990000</v>
      </c>
      <c r="BH19" s="54">
        <v>2469003000</v>
      </c>
      <c r="BI19" s="105"/>
      <c r="BJ19" s="51">
        <v>640660000</v>
      </c>
      <c r="BK19" s="52">
        <v>763735000</v>
      </c>
      <c r="BL19" s="52">
        <v>685849000</v>
      </c>
      <c r="BM19" s="53">
        <v>750013000</v>
      </c>
      <c r="BN19" s="54">
        <v>2840257000</v>
      </c>
      <c r="BO19" s="105"/>
      <c r="BP19" s="51">
        <v>721382000</v>
      </c>
      <c r="BQ19" s="53">
        <f>BQ9+SUM(BQ11:BQ17)</f>
        <v>811624000</v>
      </c>
      <c r="BR19" s="54">
        <f>BR9+SUM(BR11:BR17)</f>
        <v>1533006000</v>
      </c>
      <c r="BS19" s="104"/>
    </row>
    <row r="20" spans="1:71" ht="13.25" customHeight="1" x14ac:dyDescent="0.25">
      <c r="A20" s="12" t="s">
        <v>97</v>
      </c>
      <c r="B20" s="21">
        <f>B8-B19</f>
        <v>3326</v>
      </c>
      <c r="C20" s="102"/>
      <c r="D20" s="21">
        <f>D8-D19</f>
        <v>-15667</v>
      </c>
      <c r="E20" s="102"/>
      <c r="F20" s="21">
        <f>F8-F19</f>
        <v>18865</v>
      </c>
      <c r="G20" s="102"/>
      <c r="H20" s="21">
        <f>H8-H19</f>
        <v>27205</v>
      </c>
      <c r="I20" s="102"/>
      <c r="J20" s="21">
        <f>J8-J19</f>
        <v>41160</v>
      </c>
      <c r="K20" s="102"/>
      <c r="L20" s="21">
        <f>L8-L19</f>
        <v>61582</v>
      </c>
      <c r="M20" s="102"/>
      <c r="N20" s="21">
        <f>N8-N19</f>
        <v>76848</v>
      </c>
      <c r="O20" s="102"/>
      <c r="P20" s="21">
        <f>P8-P19</f>
        <v>93080</v>
      </c>
      <c r="Q20" s="102"/>
      <c r="R20" s="21">
        <f>R8-R19</f>
        <v>55174</v>
      </c>
      <c r="S20" s="102"/>
      <c r="T20" s="21">
        <f>T8-T19</f>
        <v>46124</v>
      </c>
      <c r="U20" s="102"/>
      <c r="V20" s="21">
        <f>V8-V19</f>
        <v>85914</v>
      </c>
      <c r="W20" s="102"/>
      <c r="X20" s="21">
        <v>96324</v>
      </c>
      <c r="Y20" s="102"/>
      <c r="Z20" s="22">
        <v>12085</v>
      </c>
      <c r="AA20" s="23">
        <v>67609</v>
      </c>
      <c r="AB20" s="23">
        <v>-17531</v>
      </c>
      <c r="AC20" s="24">
        <v>16030</v>
      </c>
      <c r="AD20" s="21">
        <v>78193</v>
      </c>
      <c r="AE20" s="102"/>
      <c r="AF20" s="22">
        <v>-27808</v>
      </c>
      <c r="AG20" s="23">
        <v>33705</v>
      </c>
      <c r="AH20" s="23">
        <v>-41943</v>
      </c>
      <c r="AI20" s="24">
        <v>-9656</v>
      </c>
      <c r="AJ20" s="21">
        <v>-45702</v>
      </c>
      <c r="AK20" s="102"/>
      <c r="AL20" s="22">
        <v>46613</v>
      </c>
      <c r="AM20" s="23">
        <v>72709</v>
      </c>
      <c r="AN20" s="23">
        <v>16627</v>
      </c>
      <c r="AO20" s="24">
        <v>21851</v>
      </c>
      <c r="AP20" s="21">
        <v>157800</v>
      </c>
      <c r="AQ20" s="102"/>
      <c r="AR20" s="22">
        <v>-5988</v>
      </c>
      <c r="AS20" s="23">
        <v>90615</v>
      </c>
      <c r="AT20" s="23">
        <v>29615</v>
      </c>
      <c r="AU20" s="24">
        <v>49365</v>
      </c>
      <c r="AV20" s="21">
        <v>163607</v>
      </c>
      <c r="AW20" s="102"/>
      <c r="AX20" s="22">
        <v>25379</v>
      </c>
      <c r="AY20" s="23">
        <v>121595</v>
      </c>
      <c r="AZ20" s="23">
        <v>-87736</v>
      </c>
      <c r="BA20" s="24">
        <v>-3269</v>
      </c>
      <c r="BB20" s="21">
        <v>55969</v>
      </c>
      <c r="BC20" s="105"/>
      <c r="BD20" s="25">
        <v>35986000</v>
      </c>
      <c r="BE20" s="37">
        <v>94194000</v>
      </c>
      <c r="BF20" s="37">
        <v>-15697000</v>
      </c>
      <c r="BG20" s="37">
        <v>9027000</v>
      </c>
      <c r="BH20" s="28">
        <v>123510000</v>
      </c>
      <c r="BI20" s="105"/>
      <c r="BJ20" s="37">
        <v>16939000</v>
      </c>
      <c r="BK20" s="37">
        <v>85981000</v>
      </c>
      <c r="BL20" s="37">
        <v>-28437000</v>
      </c>
      <c r="BM20" s="37">
        <v>-27185000</v>
      </c>
      <c r="BN20" s="28">
        <v>47298000</v>
      </c>
      <c r="BO20" s="105"/>
      <c r="BP20" s="37">
        <v>-17967000</v>
      </c>
      <c r="BQ20" s="38">
        <v>33578000</v>
      </c>
      <c r="BR20" s="28">
        <v>15611000</v>
      </c>
      <c r="BS20" s="104"/>
    </row>
    <row r="21" spans="1:71" ht="13.25" customHeight="1" x14ac:dyDescent="0.25">
      <c r="A21" s="12" t="s">
        <v>98</v>
      </c>
      <c r="B21" s="39">
        <v>47</v>
      </c>
      <c r="C21" s="102"/>
      <c r="D21" s="39">
        <v>-78</v>
      </c>
      <c r="E21" s="102"/>
      <c r="F21" s="39">
        <v>2409</v>
      </c>
      <c r="G21" s="102"/>
      <c r="H21" s="39">
        <v>-45</v>
      </c>
      <c r="I21" s="102"/>
      <c r="J21" s="39">
        <v>427</v>
      </c>
      <c r="K21" s="102"/>
      <c r="L21" s="39">
        <v>-803</v>
      </c>
      <c r="M21" s="102"/>
      <c r="N21" s="39">
        <v>-1491</v>
      </c>
      <c r="O21" s="102"/>
      <c r="P21" s="39">
        <v>-2197</v>
      </c>
      <c r="Q21" s="102"/>
      <c r="R21" s="39">
        <v>2350</v>
      </c>
      <c r="S21" s="102"/>
      <c r="T21" s="39">
        <v>-63</v>
      </c>
      <c r="U21" s="102"/>
      <c r="V21" s="39">
        <v>-21630</v>
      </c>
      <c r="W21" s="102"/>
      <c r="X21" s="39">
        <v>20134</v>
      </c>
      <c r="Y21" s="102"/>
      <c r="Z21" s="40">
        <v>9242</v>
      </c>
      <c r="AA21" s="41">
        <v>7690</v>
      </c>
      <c r="AB21" s="41">
        <v>-9003</v>
      </c>
      <c r="AC21" s="42">
        <v>18169</v>
      </c>
      <c r="AD21" s="39">
        <v>26098</v>
      </c>
      <c r="AE21" s="102"/>
      <c r="AF21" s="40">
        <v>-2132</v>
      </c>
      <c r="AG21" s="41">
        <v>30549</v>
      </c>
      <c r="AH21" s="41">
        <v>-6582</v>
      </c>
      <c r="AI21" s="42">
        <v>-11473</v>
      </c>
      <c r="AJ21" s="39">
        <v>10362</v>
      </c>
      <c r="AK21" s="102"/>
      <c r="AL21" s="40">
        <v>-16312</v>
      </c>
      <c r="AM21" s="41">
        <v>-7732</v>
      </c>
      <c r="AN21" s="41">
        <v>-1558</v>
      </c>
      <c r="AO21" s="42">
        <v>4570</v>
      </c>
      <c r="AP21" s="39">
        <v>-21032</v>
      </c>
      <c r="AQ21" s="102"/>
      <c r="AR21" s="40">
        <v>10252</v>
      </c>
      <c r="AS21" s="41">
        <v>9629</v>
      </c>
      <c r="AT21" s="41">
        <v>-2495</v>
      </c>
      <c r="AU21" s="42">
        <v>9090</v>
      </c>
      <c r="AV21" s="39">
        <v>26476</v>
      </c>
      <c r="AW21" s="102"/>
      <c r="AX21" s="40">
        <v>15674</v>
      </c>
      <c r="AY21" s="41">
        <v>-9040</v>
      </c>
      <c r="AZ21" s="41">
        <v>22537</v>
      </c>
      <c r="BA21" s="42">
        <v>-6297</v>
      </c>
      <c r="BB21" s="39">
        <v>22874</v>
      </c>
      <c r="BC21" s="105"/>
      <c r="BD21" s="43">
        <v>-8754000</v>
      </c>
      <c r="BE21" s="44">
        <v>-17198000</v>
      </c>
      <c r="BF21" s="44">
        <v>9785000</v>
      </c>
      <c r="BG21" s="44">
        <v>-3186000</v>
      </c>
      <c r="BH21" s="46">
        <v>-19353000</v>
      </c>
      <c r="BI21" s="105"/>
      <c r="BJ21" s="44">
        <v>13170000</v>
      </c>
      <c r="BK21" s="44">
        <v>12839000</v>
      </c>
      <c r="BL21" s="44">
        <v>12321000</v>
      </c>
      <c r="BM21" s="44">
        <v>23133000</v>
      </c>
      <c r="BN21" s="46">
        <v>61463000</v>
      </c>
      <c r="BO21" s="105"/>
      <c r="BP21" s="44">
        <v>27397000</v>
      </c>
      <c r="BQ21" s="45">
        <v>-17392000</v>
      </c>
      <c r="BR21" s="46">
        <v>10005000</v>
      </c>
      <c r="BS21" s="104"/>
    </row>
    <row r="22" spans="1:71" ht="13.25" customHeight="1" x14ac:dyDescent="0.25">
      <c r="A22" s="12" t="s">
        <v>99</v>
      </c>
      <c r="B22" s="39">
        <v>-83</v>
      </c>
      <c r="C22" s="102"/>
      <c r="D22" s="39">
        <v>-390</v>
      </c>
      <c r="E22" s="102"/>
      <c r="F22" s="39">
        <v>-1256</v>
      </c>
      <c r="G22" s="102"/>
      <c r="H22" s="39">
        <f>4691-1828</f>
        <v>2863</v>
      </c>
      <c r="I22" s="102"/>
      <c r="J22" s="39">
        <f>4160-1655</f>
        <v>2505</v>
      </c>
      <c r="K22" s="102"/>
      <c r="L22" s="39">
        <f>1725-1401</f>
        <v>324</v>
      </c>
      <c r="M22" s="102"/>
      <c r="N22" s="39">
        <f>441-784</f>
        <v>-343</v>
      </c>
      <c r="O22" s="102"/>
      <c r="P22" s="39">
        <f>435-196</f>
        <v>239</v>
      </c>
      <c r="Q22" s="102"/>
      <c r="R22" s="39">
        <v>-1679</v>
      </c>
      <c r="S22" s="102"/>
      <c r="T22" s="39">
        <v>-5329</v>
      </c>
      <c r="U22" s="102"/>
      <c r="V22" s="39">
        <v>-7674</v>
      </c>
      <c r="W22" s="102"/>
      <c r="X22" s="39">
        <v>-16705</v>
      </c>
      <c r="Y22" s="102"/>
      <c r="Z22" s="40">
        <v>-8126</v>
      </c>
      <c r="AA22" s="41">
        <v>-10160</v>
      </c>
      <c r="AB22" s="41">
        <v>-10091</v>
      </c>
      <c r="AC22" s="42">
        <v>-9819</v>
      </c>
      <c r="AD22" s="39">
        <v>-38196</v>
      </c>
      <c r="AE22" s="102"/>
      <c r="AF22" s="40">
        <v>-9904</v>
      </c>
      <c r="AG22" s="41">
        <v>-9631</v>
      </c>
      <c r="AH22" s="41">
        <v>-11584</v>
      </c>
      <c r="AI22" s="42">
        <v>-12858</v>
      </c>
      <c r="AJ22" s="39">
        <v>-43977</v>
      </c>
      <c r="AK22" s="102"/>
      <c r="AL22" s="40">
        <v>-13082</v>
      </c>
      <c r="AM22" s="41">
        <v>-12529</v>
      </c>
      <c r="AN22" s="41">
        <v>-12652</v>
      </c>
      <c r="AO22" s="42">
        <v>-14780</v>
      </c>
      <c r="AP22" s="39">
        <v>-53043</v>
      </c>
      <c r="AQ22" s="102"/>
      <c r="AR22" s="40">
        <v>-13777</v>
      </c>
      <c r="AS22" s="41">
        <v>-16808</v>
      </c>
      <c r="AT22" s="41">
        <v>-16787</v>
      </c>
      <c r="AU22" s="42">
        <v>-15799</v>
      </c>
      <c r="AV22" s="39">
        <v>-63171</v>
      </c>
      <c r="AW22" s="102"/>
      <c r="AX22" s="40">
        <v>-15087</v>
      </c>
      <c r="AY22" s="41">
        <v>-15701</v>
      </c>
      <c r="AZ22" s="41">
        <v>-17262</v>
      </c>
      <c r="BA22" s="42">
        <v>-27790</v>
      </c>
      <c r="BB22" s="39">
        <v>-75840</v>
      </c>
      <c r="BC22" s="105"/>
      <c r="BD22" s="43">
        <v>-30516000</v>
      </c>
      <c r="BE22" s="44">
        <v>-30141000</v>
      </c>
      <c r="BF22" s="44">
        <v>-29002000</v>
      </c>
      <c r="BG22" s="44">
        <v>-29709000</v>
      </c>
      <c r="BH22" s="46">
        <v>-119368000</v>
      </c>
      <c r="BI22" s="105"/>
      <c r="BJ22" s="44">
        <v>-25688000</v>
      </c>
      <c r="BK22" s="44">
        <v>-25369000</v>
      </c>
      <c r="BL22" s="44">
        <v>-24247000</v>
      </c>
      <c r="BM22" s="44">
        <v>-24126000</v>
      </c>
      <c r="BN22" s="46">
        <v>-99430000</v>
      </c>
      <c r="BO22" s="105"/>
      <c r="BP22" s="44">
        <v>-24806000</v>
      </c>
      <c r="BQ22" s="45">
        <v>-28597000</v>
      </c>
      <c r="BR22" s="46">
        <v>-53403000</v>
      </c>
      <c r="BS22" s="104"/>
    </row>
    <row r="23" spans="1:71" ht="13.25" customHeight="1" x14ac:dyDescent="0.25">
      <c r="A23" s="12" t="s">
        <v>100</v>
      </c>
      <c r="B23" s="29">
        <v>0</v>
      </c>
      <c r="C23" s="102"/>
      <c r="D23" s="29">
        <v>0</v>
      </c>
      <c r="E23" s="102"/>
      <c r="F23" s="29">
        <v>0</v>
      </c>
      <c r="G23" s="102"/>
      <c r="H23" s="29">
        <v>0</v>
      </c>
      <c r="I23" s="102"/>
      <c r="J23" s="29">
        <v>0</v>
      </c>
      <c r="K23" s="102"/>
      <c r="L23" s="29">
        <v>0</v>
      </c>
      <c r="M23" s="102"/>
      <c r="N23" s="29">
        <v>0</v>
      </c>
      <c r="O23" s="102"/>
      <c r="P23" s="29">
        <v>0</v>
      </c>
      <c r="Q23" s="102"/>
      <c r="R23" s="29">
        <v>0</v>
      </c>
      <c r="S23" s="102"/>
      <c r="T23" s="29">
        <v>0</v>
      </c>
      <c r="U23" s="102"/>
      <c r="V23" s="29">
        <v>0</v>
      </c>
      <c r="W23" s="102"/>
      <c r="X23" s="29">
        <v>0</v>
      </c>
      <c r="Y23" s="102"/>
      <c r="Z23" s="30">
        <v>0</v>
      </c>
      <c r="AA23" s="31">
        <v>0</v>
      </c>
      <c r="AB23" s="31">
        <v>0</v>
      </c>
      <c r="AC23" s="32">
        <v>0</v>
      </c>
      <c r="AD23" s="29">
        <v>0</v>
      </c>
      <c r="AE23" s="102"/>
      <c r="AF23" s="30">
        <v>0</v>
      </c>
      <c r="AG23" s="31">
        <v>0</v>
      </c>
      <c r="AH23" s="31">
        <v>0</v>
      </c>
      <c r="AI23" s="32">
        <v>0</v>
      </c>
      <c r="AJ23" s="29">
        <v>0</v>
      </c>
      <c r="AK23" s="102"/>
      <c r="AL23" s="30">
        <v>0</v>
      </c>
      <c r="AM23" s="31">
        <v>0</v>
      </c>
      <c r="AN23" s="31">
        <v>0</v>
      </c>
      <c r="AO23" s="32">
        <v>-17359</v>
      </c>
      <c r="AP23" s="29">
        <v>-17359</v>
      </c>
      <c r="AQ23" s="102"/>
      <c r="AR23" s="30">
        <v>0</v>
      </c>
      <c r="AS23" s="31">
        <v>0</v>
      </c>
      <c r="AT23" s="31">
        <v>0</v>
      </c>
      <c r="AU23" s="32">
        <v>0</v>
      </c>
      <c r="AV23" s="29">
        <v>0</v>
      </c>
      <c r="AW23" s="102"/>
      <c r="AX23" s="30">
        <v>0</v>
      </c>
      <c r="AY23" s="31">
        <v>0</v>
      </c>
      <c r="AZ23" s="31">
        <v>0</v>
      </c>
      <c r="BA23" s="32">
        <v>0</v>
      </c>
      <c r="BB23" s="29">
        <v>0</v>
      </c>
      <c r="BC23" s="105"/>
      <c r="BD23" s="33">
        <v>0</v>
      </c>
      <c r="BE23" s="34">
        <v>0</v>
      </c>
      <c r="BF23" s="34">
        <v>0</v>
      </c>
      <c r="BG23" s="34">
        <v>-48343000</v>
      </c>
      <c r="BH23" s="36">
        <v>-48343000</v>
      </c>
      <c r="BI23" s="105"/>
      <c r="BJ23" s="34">
        <v>0</v>
      </c>
      <c r="BK23" s="34">
        <v>0</v>
      </c>
      <c r="BL23" s="34">
        <v>0</v>
      </c>
      <c r="BM23" s="34">
        <v>0</v>
      </c>
      <c r="BN23" s="36">
        <v>0</v>
      </c>
      <c r="BO23" s="105"/>
      <c r="BP23" s="34">
        <v>0</v>
      </c>
      <c r="BQ23" s="35">
        <v>0</v>
      </c>
      <c r="BR23" s="36">
        <v>0</v>
      </c>
      <c r="BS23" s="104"/>
    </row>
    <row r="24" spans="1:71" ht="13.25" customHeight="1" x14ac:dyDescent="0.25">
      <c r="A24" s="12" t="s">
        <v>101</v>
      </c>
      <c r="B24" s="21">
        <v>3290</v>
      </c>
      <c r="C24" s="102"/>
      <c r="D24" s="21">
        <v>-16135</v>
      </c>
      <c r="E24" s="102"/>
      <c r="F24" s="21">
        <v>20018</v>
      </c>
      <c r="G24" s="102"/>
      <c r="H24" s="21">
        <v>30023</v>
      </c>
      <c r="I24" s="102"/>
      <c r="J24" s="21">
        <v>44092</v>
      </c>
      <c r="K24" s="102"/>
      <c r="L24" s="21">
        <v>61103</v>
      </c>
      <c r="M24" s="102"/>
      <c r="N24" s="21">
        <v>75014</v>
      </c>
      <c r="O24" s="102"/>
      <c r="P24" s="21">
        <v>91122</v>
      </c>
      <c r="Q24" s="102"/>
      <c r="R24" s="21">
        <v>55845</v>
      </c>
      <c r="S24" s="102"/>
      <c r="T24" s="21">
        <v>40732</v>
      </c>
      <c r="U24" s="102"/>
      <c r="V24" s="21">
        <v>56610</v>
      </c>
      <c r="W24" s="102"/>
      <c r="X24" s="21">
        <v>99753</v>
      </c>
      <c r="Y24" s="102"/>
      <c r="Z24" s="22">
        <v>13201</v>
      </c>
      <c r="AA24" s="23">
        <v>65139</v>
      </c>
      <c r="AB24" s="23">
        <v>-36625</v>
      </c>
      <c r="AC24" s="24">
        <v>24380</v>
      </c>
      <c r="AD24" s="21">
        <v>66095</v>
      </c>
      <c r="AE24" s="102"/>
      <c r="AF24" s="22">
        <v>-39844</v>
      </c>
      <c r="AG24" s="23">
        <v>54623</v>
      </c>
      <c r="AH24" s="23">
        <v>-60109</v>
      </c>
      <c r="AI24" s="24">
        <v>-33987</v>
      </c>
      <c r="AJ24" s="21">
        <v>-79317</v>
      </c>
      <c r="AK24" s="102"/>
      <c r="AL24" s="22">
        <v>17219</v>
      </c>
      <c r="AM24" s="23">
        <v>52448</v>
      </c>
      <c r="AN24" s="23">
        <v>2417</v>
      </c>
      <c r="AO24" s="24">
        <v>-5718</v>
      </c>
      <c r="AP24" s="21">
        <v>66366</v>
      </c>
      <c r="AQ24" s="102"/>
      <c r="AR24" s="22">
        <v>-9513</v>
      </c>
      <c r="AS24" s="23">
        <v>83436</v>
      </c>
      <c r="AT24" s="23">
        <v>10333</v>
      </c>
      <c r="AU24" s="24">
        <v>42656</v>
      </c>
      <c r="AV24" s="21">
        <v>126912</v>
      </c>
      <c r="AW24" s="102"/>
      <c r="AX24" s="22">
        <v>25966</v>
      </c>
      <c r="AY24" s="23">
        <v>96854</v>
      </c>
      <c r="AZ24" s="23">
        <v>-82461</v>
      </c>
      <c r="BA24" s="24">
        <v>-37356</v>
      </c>
      <c r="BB24" s="21">
        <v>3003</v>
      </c>
      <c r="BC24" s="105"/>
      <c r="BD24" s="25">
        <v>-3284000</v>
      </c>
      <c r="BE24" s="37">
        <v>46855000</v>
      </c>
      <c r="BF24" s="37">
        <v>-34914000</v>
      </c>
      <c r="BG24" s="37">
        <v>-72211000</v>
      </c>
      <c r="BH24" s="28">
        <v>-63554000</v>
      </c>
      <c r="BI24" s="105"/>
      <c r="BJ24" s="37">
        <v>4421000</v>
      </c>
      <c r="BK24" s="37">
        <v>73451000</v>
      </c>
      <c r="BL24" s="37">
        <v>-40363000</v>
      </c>
      <c r="BM24" s="37">
        <v>-28178000</v>
      </c>
      <c r="BN24" s="28">
        <v>9331000</v>
      </c>
      <c r="BO24" s="105"/>
      <c r="BP24" s="37">
        <v>-15376000</v>
      </c>
      <c r="BQ24" s="38">
        <v>-12411000</v>
      </c>
      <c r="BR24" s="28">
        <v>-27787000</v>
      </c>
      <c r="BS24" s="104"/>
    </row>
    <row r="25" spans="1:71" ht="13.25" customHeight="1" x14ac:dyDescent="0.25">
      <c r="A25" s="12" t="s">
        <v>102</v>
      </c>
      <c r="B25" s="39">
        <v>-150</v>
      </c>
      <c r="C25" s="102"/>
      <c r="D25" s="39">
        <v>84</v>
      </c>
      <c r="E25" s="102"/>
      <c r="F25" s="39">
        <v>783</v>
      </c>
      <c r="G25" s="102"/>
      <c r="H25" s="39">
        <v>2880</v>
      </c>
      <c r="I25" s="102"/>
      <c r="J25" s="39">
        <v>4261</v>
      </c>
      <c r="K25" s="102"/>
      <c r="L25" s="39">
        <v>5417</v>
      </c>
      <c r="M25" s="102"/>
      <c r="N25" s="39">
        <v>7273</v>
      </c>
      <c r="O25" s="102"/>
      <c r="P25" s="39">
        <v>9013</v>
      </c>
      <c r="Q25" s="102"/>
      <c r="R25" s="39">
        <v>11851</v>
      </c>
      <c r="S25" s="102"/>
      <c r="T25" s="39">
        <v>9387</v>
      </c>
      <c r="U25" s="102"/>
      <c r="V25" s="39">
        <v>10590</v>
      </c>
      <c r="W25" s="102"/>
      <c r="X25" s="39">
        <v>10441</v>
      </c>
      <c r="Y25" s="102"/>
      <c r="Z25" s="40">
        <v>3179</v>
      </c>
      <c r="AA25" s="41">
        <v>6148</v>
      </c>
      <c r="AB25" s="41">
        <v>-854</v>
      </c>
      <c r="AC25" s="42">
        <v>7211</v>
      </c>
      <c r="AD25" s="39">
        <v>15684</v>
      </c>
      <c r="AE25" s="102"/>
      <c r="AF25" s="40">
        <v>-9814</v>
      </c>
      <c r="AG25" s="41">
        <v>19601</v>
      </c>
      <c r="AH25" s="41">
        <v>-17431</v>
      </c>
      <c r="AI25" s="42">
        <v>526</v>
      </c>
      <c r="AJ25" s="39">
        <v>-7118</v>
      </c>
      <c r="AK25" s="102"/>
      <c r="AL25" s="40">
        <v>-6187</v>
      </c>
      <c r="AM25" s="41">
        <v>21825</v>
      </c>
      <c r="AN25" s="41">
        <v>4019</v>
      </c>
      <c r="AO25" s="42">
        <v>-79</v>
      </c>
      <c r="AP25" s="39">
        <v>19578</v>
      </c>
      <c r="AQ25" s="102"/>
      <c r="AR25" s="40">
        <v>5481</v>
      </c>
      <c r="AS25" s="41">
        <v>14399</v>
      </c>
      <c r="AT25" s="41">
        <v>4091</v>
      </c>
      <c r="AU25" s="42">
        <v>9461</v>
      </c>
      <c r="AV25" s="39">
        <v>33432</v>
      </c>
      <c r="AW25" s="102"/>
      <c r="AX25" s="40">
        <v>6115</v>
      </c>
      <c r="AY25" s="41">
        <v>-93795</v>
      </c>
      <c r="AZ25" s="41">
        <v>1039</v>
      </c>
      <c r="BA25" s="42">
        <v>5649</v>
      </c>
      <c r="BB25" s="39">
        <v>-80992</v>
      </c>
      <c r="BC25" s="105"/>
      <c r="BD25" s="43">
        <v>6794000</v>
      </c>
      <c r="BE25" s="44">
        <v>12954000</v>
      </c>
      <c r="BF25" s="44">
        <v>3927000</v>
      </c>
      <c r="BG25" s="44">
        <v>-4772000</v>
      </c>
      <c r="BH25" s="46">
        <v>18903000</v>
      </c>
      <c r="BI25" s="105"/>
      <c r="BJ25" s="44">
        <v>9381000</v>
      </c>
      <c r="BK25" s="44">
        <v>17298000</v>
      </c>
      <c r="BL25" s="44">
        <v>29529000</v>
      </c>
      <c r="BM25" s="44">
        <v>3693000</v>
      </c>
      <c r="BN25" s="46">
        <v>59901000</v>
      </c>
      <c r="BO25" s="105"/>
      <c r="BP25" s="44">
        <v>9365000</v>
      </c>
      <c r="BQ25" s="45">
        <v>126129000</v>
      </c>
      <c r="BR25" s="46">
        <v>135494000</v>
      </c>
      <c r="BS25" s="104"/>
    </row>
    <row r="26" spans="1:71" ht="13.25" customHeight="1" x14ac:dyDescent="0.25">
      <c r="A26" s="12" t="s">
        <v>103</v>
      </c>
      <c r="B26" s="29">
        <v>0</v>
      </c>
      <c r="C26" s="102"/>
      <c r="D26" s="29">
        <v>0</v>
      </c>
      <c r="E26" s="102"/>
      <c r="F26" s="29">
        <v>0</v>
      </c>
      <c r="G26" s="102"/>
      <c r="H26" s="29">
        <v>0</v>
      </c>
      <c r="I26" s="102"/>
      <c r="J26" s="29">
        <v>0</v>
      </c>
      <c r="K26" s="102"/>
      <c r="L26" s="29">
        <v>0</v>
      </c>
      <c r="M26" s="102"/>
      <c r="N26" s="29">
        <v>0</v>
      </c>
      <c r="O26" s="102"/>
      <c r="P26" s="29">
        <v>0</v>
      </c>
      <c r="Q26" s="102"/>
      <c r="R26" s="29">
        <v>0</v>
      </c>
      <c r="S26" s="102"/>
      <c r="T26" s="29">
        <v>1910</v>
      </c>
      <c r="U26" s="102"/>
      <c r="V26" s="29">
        <v>2704</v>
      </c>
      <c r="W26" s="102"/>
      <c r="X26" s="29">
        <v>0</v>
      </c>
      <c r="Y26" s="102"/>
      <c r="Z26" s="30">
        <v>0</v>
      </c>
      <c r="AA26" s="31">
        <v>0</v>
      </c>
      <c r="AB26" s="31">
        <v>0</v>
      </c>
      <c r="AC26" s="32">
        <v>0</v>
      </c>
      <c r="AD26" s="29">
        <v>0</v>
      </c>
      <c r="AE26" s="102"/>
      <c r="AF26" s="30">
        <v>0</v>
      </c>
      <c r="AG26" s="31">
        <v>0</v>
      </c>
      <c r="AH26" s="31">
        <v>0</v>
      </c>
      <c r="AI26" s="32">
        <v>0</v>
      </c>
      <c r="AJ26" s="29">
        <v>0</v>
      </c>
      <c r="AK26" s="102"/>
      <c r="AL26" s="30">
        <v>0</v>
      </c>
      <c r="AM26" s="31">
        <v>0</v>
      </c>
      <c r="AN26" s="31">
        <v>0</v>
      </c>
      <c r="AO26" s="32">
        <v>0</v>
      </c>
      <c r="AP26" s="29">
        <v>0</v>
      </c>
      <c r="AQ26" s="102"/>
      <c r="AR26" s="30">
        <v>0</v>
      </c>
      <c r="AS26" s="31">
        <v>0</v>
      </c>
      <c r="AT26" s="31">
        <v>0</v>
      </c>
      <c r="AU26" s="32">
        <v>0</v>
      </c>
      <c r="AV26" s="29">
        <v>0</v>
      </c>
      <c r="AW26" s="102"/>
      <c r="AX26" s="30">
        <v>0</v>
      </c>
      <c r="AY26" s="31">
        <v>0</v>
      </c>
      <c r="AZ26" s="31">
        <v>0</v>
      </c>
      <c r="BA26" s="32">
        <v>0</v>
      </c>
      <c r="BB26" s="29">
        <v>0</v>
      </c>
      <c r="BC26" s="105"/>
      <c r="BD26" s="30">
        <v>0</v>
      </c>
      <c r="BE26" s="31">
        <v>0</v>
      </c>
      <c r="BF26" s="34">
        <v>0</v>
      </c>
      <c r="BG26" s="31">
        <v>0</v>
      </c>
      <c r="BH26" s="36">
        <v>0</v>
      </c>
      <c r="BI26" s="105"/>
      <c r="BJ26" s="31">
        <v>0</v>
      </c>
      <c r="BK26" s="31">
        <v>0</v>
      </c>
      <c r="BL26" s="31">
        <v>0</v>
      </c>
      <c r="BM26" s="31">
        <v>0</v>
      </c>
      <c r="BN26" s="36">
        <v>0</v>
      </c>
      <c r="BO26" s="105"/>
      <c r="BP26" s="31">
        <v>0</v>
      </c>
      <c r="BQ26" s="32">
        <v>0</v>
      </c>
      <c r="BR26" s="36">
        <v>0</v>
      </c>
      <c r="BS26" s="104"/>
    </row>
    <row r="27" spans="1:71" ht="13.25" customHeight="1" x14ac:dyDescent="0.25">
      <c r="A27" s="12" t="s">
        <v>104</v>
      </c>
      <c r="B27" s="21">
        <f>B24-B25</f>
        <v>3440</v>
      </c>
      <c r="C27" s="102"/>
      <c r="D27" s="21">
        <f>D24-D25</f>
        <v>-16219</v>
      </c>
      <c r="E27" s="102"/>
      <c r="F27" s="21">
        <f>F24-F25</f>
        <v>19235</v>
      </c>
      <c r="G27" s="102"/>
      <c r="H27" s="21">
        <f>H24-H25</f>
        <v>27143</v>
      </c>
      <c r="I27" s="102"/>
      <c r="J27" s="21">
        <f>J24-J25</f>
        <v>39831</v>
      </c>
      <c r="K27" s="102"/>
      <c r="L27" s="21">
        <f>L24-L25</f>
        <v>55686</v>
      </c>
      <c r="M27" s="102"/>
      <c r="N27" s="21">
        <f>N24-N25</f>
        <v>67741</v>
      </c>
      <c r="O27" s="102"/>
      <c r="P27" s="21">
        <f>P24-P25</f>
        <v>82109</v>
      </c>
      <c r="Q27" s="102"/>
      <c r="R27" s="21">
        <f>R24-R25</f>
        <v>43994</v>
      </c>
      <c r="S27" s="102"/>
      <c r="T27" s="21">
        <f>T24-T25-T26</f>
        <v>29435</v>
      </c>
      <c r="U27" s="102"/>
      <c r="V27" s="21">
        <f>V24-V25-V26</f>
        <v>43316</v>
      </c>
      <c r="W27" s="102"/>
      <c r="X27" s="21">
        <v>89312</v>
      </c>
      <c r="Y27" s="102"/>
      <c r="Z27" s="22">
        <v>10022</v>
      </c>
      <c r="AA27" s="23">
        <v>58991</v>
      </c>
      <c r="AB27" s="23">
        <v>-35771</v>
      </c>
      <c r="AC27" s="24">
        <v>17169</v>
      </c>
      <c r="AD27" s="21">
        <v>50411</v>
      </c>
      <c r="AE27" s="102"/>
      <c r="AF27" s="22">
        <v>-30030</v>
      </c>
      <c r="AG27" s="23">
        <v>35022</v>
      </c>
      <c r="AH27" s="23">
        <v>-42678</v>
      </c>
      <c r="AI27" s="24">
        <v>-34513</v>
      </c>
      <c r="AJ27" s="21">
        <v>-72199</v>
      </c>
      <c r="AK27" s="102"/>
      <c r="AL27" s="22">
        <v>23406</v>
      </c>
      <c r="AM27" s="23">
        <v>30623</v>
      </c>
      <c r="AN27" s="23">
        <v>-1602</v>
      </c>
      <c r="AO27" s="24">
        <v>-5639</v>
      </c>
      <c r="AP27" s="21">
        <v>46788</v>
      </c>
      <c r="AQ27" s="102"/>
      <c r="AR27" s="22">
        <v>-14994</v>
      </c>
      <c r="AS27" s="23">
        <v>69037</v>
      </c>
      <c r="AT27" s="23">
        <v>6242</v>
      </c>
      <c r="AU27" s="24">
        <v>33195</v>
      </c>
      <c r="AV27" s="21">
        <v>93480</v>
      </c>
      <c r="AW27" s="102"/>
      <c r="AX27" s="22">
        <v>19851</v>
      </c>
      <c r="AY27" s="23">
        <v>190649</v>
      </c>
      <c r="AZ27" s="23">
        <v>-83500</v>
      </c>
      <c r="BA27" s="24">
        <v>-43005</v>
      </c>
      <c r="BB27" s="21">
        <v>83995</v>
      </c>
      <c r="BC27" s="105"/>
      <c r="BD27" s="25">
        <v>-10078000</v>
      </c>
      <c r="BE27" s="37">
        <v>33901000</v>
      </c>
      <c r="BF27" s="37">
        <v>-38841000</v>
      </c>
      <c r="BG27" s="37">
        <v>-67439000</v>
      </c>
      <c r="BH27" s="28">
        <v>-82457000</v>
      </c>
      <c r="BI27" s="105"/>
      <c r="BJ27" s="37">
        <v>-4960000</v>
      </c>
      <c r="BK27" s="37">
        <v>56153000</v>
      </c>
      <c r="BL27" s="37">
        <v>-69892000</v>
      </c>
      <c r="BM27" s="37">
        <v>-31871000</v>
      </c>
      <c r="BN27" s="28">
        <v>-50570000</v>
      </c>
      <c r="BO27" s="105"/>
      <c r="BP27" s="37">
        <v>-24741000</v>
      </c>
      <c r="BQ27" s="38">
        <v>-138540000</v>
      </c>
      <c r="BR27" s="28">
        <v>-163281000</v>
      </c>
      <c r="BS27" s="104"/>
    </row>
    <row r="28" spans="1:71" ht="13.25" customHeight="1" x14ac:dyDescent="0.25">
      <c r="A28" s="12" t="s">
        <v>105</v>
      </c>
      <c r="B28" s="29">
        <v>0</v>
      </c>
      <c r="C28" s="102"/>
      <c r="D28" s="29">
        <v>0</v>
      </c>
      <c r="E28" s="102"/>
      <c r="F28" s="29">
        <v>0</v>
      </c>
      <c r="G28" s="102"/>
      <c r="H28" s="29">
        <v>0</v>
      </c>
      <c r="I28" s="102"/>
      <c r="J28" s="29">
        <v>0</v>
      </c>
      <c r="K28" s="102"/>
      <c r="L28" s="29">
        <v>0</v>
      </c>
      <c r="M28" s="102"/>
      <c r="N28" s="29">
        <v>0</v>
      </c>
      <c r="O28" s="102"/>
      <c r="P28" s="29">
        <v>0</v>
      </c>
      <c r="Q28" s="102"/>
      <c r="R28" s="29">
        <v>0</v>
      </c>
      <c r="S28" s="102"/>
      <c r="T28" s="29">
        <v>0</v>
      </c>
      <c r="U28" s="102"/>
      <c r="V28" s="60">
        <v>380</v>
      </c>
      <c r="W28" s="102"/>
      <c r="X28" s="60">
        <v>2900</v>
      </c>
      <c r="Y28" s="102"/>
      <c r="Z28" s="61">
        <v>749</v>
      </c>
      <c r="AA28" s="62">
        <v>328</v>
      </c>
      <c r="AB28" s="62">
        <v>3100</v>
      </c>
      <c r="AC28" s="63">
        <v>-239</v>
      </c>
      <c r="AD28" s="60">
        <v>3938</v>
      </c>
      <c r="AE28" s="102"/>
      <c r="AF28" s="61">
        <v>927</v>
      </c>
      <c r="AG28" s="62">
        <v>6</v>
      </c>
      <c r="AH28" s="62">
        <v>-256</v>
      </c>
      <c r="AI28" s="63">
        <v>-189</v>
      </c>
      <c r="AJ28" s="60">
        <v>488</v>
      </c>
      <c r="AK28" s="102"/>
      <c r="AL28" s="61">
        <v>-43</v>
      </c>
      <c r="AM28" s="62">
        <v>-688</v>
      </c>
      <c r="AN28" s="62">
        <v>-663</v>
      </c>
      <c r="AO28" s="63">
        <v>-1661</v>
      </c>
      <c r="AP28" s="60">
        <v>-3055</v>
      </c>
      <c r="AQ28" s="102"/>
      <c r="AR28" s="61">
        <v>355</v>
      </c>
      <c r="AS28" s="62">
        <v>-23</v>
      </c>
      <c r="AT28" s="62">
        <v>288</v>
      </c>
      <c r="AU28" s="63">
        <v>952</v>
      </c>
      <c r="AV28" s="60">
        <v>1572</v>
      </c>
      <c r="AW28" s="102"/>
      <c r="AX28" s="61">
        <v>180</v>
      </c>
      <c r="AY28" s="62">
        <v>-426</v>
      </c>
      <c r="AZ28" s="62">
        <v>-1384</v>
      </c>
      <c r="BA28" s="63">
        <v>1000</v>
      </c>
      <c r="BB28" s="60">
        <v>-630</v>
      </c>
      <c r="BC28" s="105"/>
      <c r="BD28" s="64">
        <v>-677000</v>
      </c>
      <c r="BE28" s="65">
        <v>-1614000</v>
      </c>
      <c r="BF28" s="65">
        <v>-209000</v>
      </c>
      <c r="BG28" s="65">
        <v>-272000</v>
      </c>
      <c r="BH28" s="66">
        <v>-2772000</v>
      </c>
      <c r="BI28" s="105"/>
      <c r="BJ28" s="65">
        <v>-1738000</v>
      </c>
      <c r="BK28" s="65">
        <v>-1364000</v>
      </c>
      <c r="BL28" s="65">
        <v>-1925000</v>
      </c>
      <c r="BM28" s="65">
        <v>1266000</v>
      </c>
      <c r="BN28" s="66">
        <v>-3761000</v>
      </c>
      <c r="BO28" s="105"/>
      <c r="BP28" s="65">
        <v>-700000</v>
      </c>
      <c r="BQ28" s="67">
        <v>-1460000</v>
      </c>
      <c r="BR28" s="66">
        <v>-2160000</v>
      </c>
      <c r="BS28" s="104"/>
    </row>
    <row r="29" spans="1:71" ht="13.25" customHeight="1" x14ac:dyDescent="0.25">
      <c r="A29" s="12" t="s">
        <v>106</v>
      </c>
      <c r="B29" s="68">
        <v>414</v>
      </c>
      <c r="C29" s="102"/>
      <c r="D29" s="68">
        <v>-21032</v>
      </c>
      <c r="E29" s="102"/>
      <c r="F29" s="68">
        <v>19235</v>
      </c>
      <c r="G29" s="102"/>
      <c r="H29" s="68">
        <v>27143</v>
      </c>
      <c r="I29" s="102"/>
      <c r="J29" s="68">
        <v>39831</v>
      </c>
      <c r="K29" s="102"/>
      <c r="L29" s="68">
        <v>55686</v>
      </c>
      <c r="M29" s="102"/>
      <c r="N29" s="68">
        <v>67741</v>
      </c>
      <c r="O29" s="102"/>
      <c r="P29" s="68">
        <v>82109</v>
      </c>
      <c r="Q29" s="102"/>
      <c r="R29" s="68">
        <v>43994</v>
      </c>
      <c r="S29" s="102"/>
      <c r="T29" s="68">
        <f>T27-T28</f>
        <v>29435</v>
      </c>
      <c r="U29" s="102"/>
      <c r="V29" s="68">
        <f>V27+V28</f>
        <v>43696</v>
      </c>
      <c r="W29" s="102"/>
      <c r="X29" s="68">
        <v>92212</v>
      </c>
      <c r="Y29" s="102"/>
      <c r="Z29" s="69">
        <v>10771</v>
      </c>
      <c r="AA29" s="70">
        <v>59319</v>
      </c>
      <c r="AB29" s="70">
        <v>-32671</v>
      </c>
      <c r="AC29" s="71">
        <v>16930</v>
      </c>
      <c r="AD29" s="68">
        <v>54349</v>
      </c>
      <c r="AE29" s="102"/>
      <c r="AF29" s="69">
        <v>-29103</v>
      </c>
      <c r="AG29" s="70">
        <v>35028</v>
      </c>
      <c r="AH29" s="70">
        <v>-42934</v>
      </c>
      <c r="AI29" s="71">
        <v>-34702</v>
      </c>
      <c r="AJ29" s="68">
        <v>-71711</v>
      </c>
      <c r="AK29" s="102"/>
      <c r="AL29" s="69">
        <v>23363</v>
      </c>
      <c r="AM29" s="70">
        <v>29935</v>
      </c>
      <c r="AN29" s="70">
        <v>-2265</v>
      </c>
      <c r="AO29" s="71">
        <v>-7300</v>
      </c>
      <c r="AP29" s="68">
        <v>43733</v>
      </c>
      <c r="AQ29" s="102"/>
      <c r="AR29" s="69">
        <v>-14639</v>
      </c>
      <c r="AS29" s="70">
        <v>69014</v>
      </c>
      <c r="AT29" s="70">
        <v>6530</v>
      </c>
      <c r="AU29" s="71">
        <v>34147</v>
      </c>
      <c r="AV29" s="68">
        <v>95052</v>
      </c>
      <c r="AW29" s="102"/>
      <c r="AX29" s="69">
        <v>20031</v>
      </c>
      <c r="AY29" s="70">
        <v>190223</v>
      </c>
      <c r="AZ29" s="70">
        <v>-84884</v>
      </c>
      <c r="BA29" s="71">
        <v>-42005</v>
      </c>
      <c r="BB29" s="68">
        <v>83365</v>
      </c>
      <c r="BC29" s="105"/>
      <c r="BD29" s="72">
        <v>-10755000</v>
      </c>
      <c r="BE29" s="73">
        <v>32287000</v>
      </c>
      <c r="BF29" s="73">
        <v>-39050000</v>
      </c>
      <c r="BG29" s="73">
        <v>-67711000</v>
      </c>
      <c r="BH29" s="74">
        <v>-85229000</v>
      </c>
      <c r="BI29" s="105"/>
      <c r="BJ29" s="73">
        <v>-6698000</v>
      </c>
      <c r="BK29" s="73">
        <v>54789000</v>
      </c>
      <c r="BL29" s="73">
        <v>-71817000</v>
      </c>
      <c r="BM29" s="73">
        <v>-30605000</v>
      </c>
      <c r="BN29" s="74">
        <v>-54331000</v>
      </c>
      <c r="BO29" s="105"/>
      <c r="BP29" s="73">
        <v>-25441000</v>
      </c>
      <c r="BQ29" s="75">
        <v>-140000000</v>
      </c>
      <c r="BR29" s="74">
        <v>-165441000</v>
      </c>
      <c r="BS29" s="104"/>
    </row>
    <row r="30" spans="1:71" ht="13.25" customHeight="1" x14ac:dyDescent="0.25">
      <c r="A30" s="12" t="s">
        <v>107</v>
      </c>
      <c r="B30" s="76">
        <v>0.03</v>
      </c>
      <c r="C30" s="102"/>
      <c r="D30" s="76">
        <v>-1.85</v>
      </c>
      <c r="E30" s="102"/>
      <c r="F30" s="76">
        <v>0.45</v>
      </c>
      <c r="G30" s="102"/>
      <c r="H30" s="76">
        <v>0.6</v>
      </c>
      <c r="I30" s="102"/>
      <c r="J30" s="76">
        <v>0.87</v>
      </c>
      <c r="K30" s="102"/>
      <c r="L30" s="76">
        <v>1.25</v>
      </c>
      <c r="M30" s="102"/>
      <c r="N30" s="76">
        <v>1.49</v>
      </c>
      <c r="O30" s="102"/>
      <c r="P30" s="76">
        <v>1.83</v>
      </c>
      <c r="Q30" s="102"/>
      <c r="R30" s="76">
        <v>1.1299999999999999</v>
      </c>
      <c r="S30" s="102"/>
      <c r="T30" s="76">
        <v>0.85</v>
      </c>
      <c r="U30" s="102"/>
      <c r="V30" s="76">
        <v>1.28</v>
      </c>
      <c r="W30" s="102"/>
      <c r="X30" s="76">
        <v>2.73</v>
      </c>
      <c r="Y30" s="102"/>
      <c r="Z30" s="77">
        <v>0.31907098950000001</v>
      </c>
      <c r="AA30" s="78">
        <v>1.8120723996999999</v>
      </c>
      <c r="AB30" s="78">
        <v>-1.04</v>
      </c>
      <c r="AC30" s="79">
        <v>0.51</v>
      </c>
      <c r="AD30" s="76">
        <v>1.64</v>
      </c>
      <c r="AE30" s="102"/>
      <c r="AF30" s="77">
        <v>-0.92183213210000003</v>
      </c>
      <c r="AG30" s="78">
        <v>1.0740168650999999</v>
      </c>
      <c r="AH30" s="78">
        <v>-1.3803640940999999</v>
      </c>
      <c r="AI30" s="79">
        <v>-1.1123995753</v>
      </c>
      <c r="AJ30" s="76">
        <v>-2.29</v>
      </c>
      <c r="AK30" s="102"/>
      <c r="AL30" s="77">
        <v>0.72</v>
      </c>
      <c r="AM30" s="78">
        <v>0.93</v>
      </c>
      <c r="AN30" s="78">
        <v>-7.0000000000000007E-2</v>
      </c>
      <c r="AO30" s="79">
        <v>-0.24</v>
      </c>
      <c r="AP30" s="76">
        <v>1.3573077505</v>
      </c>
      <c r="AQ30" s="102"/>
      <c r="AR30" s="77">
        <v>-0.47</v>
      </c>
      <c r="AS30" s="78">
        <v>2.17</v>
      </c>
      <c r="AT30" s="78">
        <v>0.21</v>
      </c>
      <c r="AU30" s="79">
        <v>1.0900000000000001</v>
      </c>
      <c r="AV30" s="76">
        <v>3.0020176735000001</v>
      </c>
      <c r="AW30" s="102"/>
      <c r="AX30" s="77">
        <v>0.66</v>
      </c>
      <c r="AY30" s="78">
        <v>6.81</v>
      </c>
      <c r="AZ30" s="78">
        <v>-3.26</v>
      </c>
      <c r="BA30" s="79">
        <v>-1.62</v>
      </c>
      <c r="BB30" s="76">
        <v>3</v>
      </c>
      <c r="BC30" s="105"/>
      <c r="BD30" s="77">
        <v>-0.41</v>
      </c>
      <c r="BE30" s="78">
        <v>1.22</v>
      </c>
      <c r="BF30" s="78">
        <v>-1.5</v>
      </c>
      <c r="BG30" s="78">
        <v>-2.6</v>
      </c>
      <c r="BH30" s="76">
        <v>-3.28</v>
      </c>
      <c r="BI30" s="105"/>
      <c r="BJ30" s="78">
        <v>-0.26</v>
      </c>
      <c r="BK30" s="78">
        <v>2.0751284442354301</v>
      </c>
      <c r="BL30" s="78">
        <v>-2.7513340619961002</v>
      </c>
      <c r="BM30" s="78">
        <v>-1.1722445282551699</v>
      </c>
      <c r="BN30" s="76">
        <v>-2.08205897548642</v>
      </c>
      <c r="BO30" s="105"/>
      <c r="BP30" s="78">
        <v>-0.97</v>
      </c>
      <c r="BQ30" s="79">
        <v>-5.34</v>
      </c>
      <c r="BR30" s="76">
        <v>-6.3129078572103996</v>
      </c>
      <c r="BS30" s="104"/>
    </row>
    <row r="31" spans="1:71" ht="13.25" customHeight="1" x14ac:dyDescent="0.25">
      <c r="A31" s="12" t="s">
        <v>108</v>
      </c>
      <c r="B31" s="80">
        <v>12539644</v>
      </c>
      <c r="C31" s="102"/>
      <c r="D31" s="80">
        <v>11358575</v>
      </c>
      <c r="E31" s="102"/>
      <c r="F31" s="80">
        <v>42624689</v>
      </c>
      <c r="G31" s="102"/>
      <c r="H31" s="80">
        <v>45364257</v>
      </c>
      <c r="I31" s="102"/>
      <c r="J31" s="80">
        <v>46016364</v>
      </c>
      <c r="K31" s="102"/>
      <c r="L31" s="80">
        <v>44634191</v>
      </c>
      <c r="M31" s="102"/>
      <c r="N31" s="80">
        <v>45336561</v>
      </c>
      <c r="O31" s="102"/>
      <c r="P31" s="80">
        <v>44951199</v>
      </c>
      <c r="Q31" s="102"/>
      <c r="R31" s="80">
        <v>38953179</v>
      </c>
      <c r="S31" s="102"/>
      <c r="T31" s="80">
        <v>34472004</v>
      </c>
      <c r="U31" s="102"/>
      <c r="V31" s="80">
        <v>34239909</v>
      </c>
      <c r="W31" s="102"/>
      <c r="X31" s="80">
        <v>33816498</v>
      </c>
      <c r="Y31" s="102"/>
      <c r="Z31" s="81">
        <v>33757378</v>
      </c>
      <c r="AA31" s="82">
        <v>32735447</v>
      </c>
      <c r="AB31" s="82">
        <v>31343711</v>
      </c>
      <c r="AC31" s="83">
        <v>32996473</v>
      </c>
      <c r="AD31" s="80">
        <v>33049454</v>
      </c>
      <c r="AE31" s="102"/>
      <c r="AF31" s="81">
        <v>31570824</v>
      </c>
      <c r="AG31" s="82">
        <v>32614013</v>
      </c>
      <c r="AH31" s="82">
        <v>31103388</v>
      </c>
      <c r="AI31" s="83">
        <v>31195625</v>
      </c>
      <c r="AJ31" s="80">
        <v>31291581</v>
      </c>
      <c r="AK31" s="102"/>
      <c r="AL31" s="81">
        <v>32332162</v>
      </c>
      <c r="AM31" s="82">
        <v>32319022</v>
      </c>
      <c r="AN31" s="82">
        <v>30724018</v>
      </c>
      <c r="AO31" s="83">
        <v>30812113</v>
      </c>
      <c r="AP31" s="80">
        <v>32220401</v>
      </c>
      <c r="AQ31" s="102"/>
      <c r="AR31" s="81">
        <v>30883617</v>
      </c>
      <c r="AS31" s="82">
        <v>31820497</v>
      </c>
      <c r="AT31" s="82">
        <v>31514793</v>
      </c>
      <c r="AU31" s="83">
        <v>31305201</v>
      </c>
      <c r="AV31" s="80">
        <v>31662705</v>
      </c>
      <c r="AW31" s="102"/>
      <c r="AX31" s="81">
        <v>30529472</v>
      </c>
      <c r="AY31" s="82">
        <v>27916759</v>
      </c>
      <c r="AZ31" s="82">
        <v>26024229</v>
      </c>
      <c r="BA31" s="83">
        <v>25880081</v>
      </c>
      <c r="BB31" s="80">
        <v>27773286</v>
      </c>
      <c r="BC31" s="105"/>
      <c r="BD31" s="81">
        <v>25945998</v>
      </c>
      <c r="BE31" s="82">
        <v>26384460</v>
      </c>
      <c r="BF31" s="82">
        <v>26003675</v>
      </c>
      <c r="BG31" s="82">
        <v>26033525</v>
      </c>
      <c r="BH31" s="80">
        <v>25996572</v>
      </c>
      <c r="BI31" s="105"/>
      <c r="BJ31" s="82">
        <v>26072249</v>
      </c>
      <c r="BK31" s="82">
        <v>26402703</v>
      </c>
      <c r="BL31" s="82">
        <v>26102610</v>
      </c>
      <c r="BM31" s="82">
        <v>26108034</v>
      </c>
      <c r="BN31" s="80">
        <v>26094842</v>
      </c>
      <c r="BO31" s="105"/>
      <c r="BP31" s="82">
        <v>26178818</v>
      </c>
      <c r="BQ31" s="83">
        <v>26234747</v>
      </c>
      <c r="BR31" s="80">
        <v>26206782</v>
      </c>
      <c r="BS31" s="104"/>
    </row>
    <row r="32" spans="1:71" ht="20" customHeight="1" x14ac:dyDescent="0.25">
      <c r="A32" s="84" t="s">
        <v>109</v>
      </c>
      <c r="B32" s="106"/>
      <c r="C32" s="102"/>
      <c r="D32" s="106"/>
      <c r="E32" s="102"/>
      <c r="F32" s="106"/>
      <c r="G32" s="102"/>
      <c r="H32" s="106"/>
      <c r="I32" s="102"/>
      <c r="J32" s="106"/>
      <c r="K32" s="102"/>
      <c r="L32" s="106"/>
      <c r="M32" s="102"/>
      <c r="N32" s="106"/>
      <c r="O32" s="102"/>
      <c r="P32" s="106"/>
      <c r="Q32" s="102"/>
      <c r="R32" s="106"/>
      <c r="S32" s="102"/>
      <c r="T32" s="106"/>
      <c r="U32" s="102"/>
      <c r="V32" s="106"/>
      <c r="W32" s="102"/>
      <c r="X32" s="106"/>
      <c r="Y32" s="102"/>
      <c r="Z32" s="107"/>
      <c r="AA32" s="108"/>
      <c r="AB32" s="108"/>
      <c r="AC32" s="109"/>
      <c r="AD32" s="106"/>
      <c r="AE32" s="102"/>
      <c r="AF32" s="107"/>
      <c r="AG32" s="108"/>
      <c r="AH32" s="108"/>
      <c r="AI32" s="109"/>
      <c r="AJ32" s="106"/>
      <c r="AK32" s="102"/>
      <c r="AL32" s="107"/>
      <c r="AM32" s="108"/>
      <c r="AN32" s="108"/>
      <c r="AO32" s="109"/>
      <c r="AP32" s="106"/>
      <c r="AQ32" s="102"/>
      <c r="AR32" s="107"/>
      <c r="AS32" s="108"/>
      <c r="AT32" s="108"/>
      <c r="AU32" s="109"/>
      <c r="AV32" s="106"/>
      <c r="AW32" s="102"/>
      <c r="AX32" s="107"/>
      <c r="AY32" s="108"/>
      <c r="AZ32" s="108"/>
      <c r="BA32" s="109"/>
      <c r="BB32" s="106"/>
      <c r="BC32" s="105"/>
      <c r="BD32" s="107"/>
      <c r="BE32" s="108"/>
      <c r="BF32" s="108"/>
      <c r="BG32" s="108"/>
      <c r="BH32" s="106"/>
      <c r="BI32" s="105"/>
      <c r="BJ32" s="108"/>
      <c r="BK32" s="108"/>
      <c r="BL32" s="108"/>
      <c r="BM32" s="108"/>
      <c r="BN32" s="106"/>
      <c r="BO32" s="105"/>
      <c r="BP32" s="108"/>
      <c r="BQ32" s="109"/>
      <c r="BR32" s="106"/>
      <c r="BS32" s="104"/>
    </row>
    <row r="33" spans="1:71" ht="13.25" customHeight="1" x14ac:dyDescent="0.25">
      <c r="A33" s="12" t="s">
        <v>110</v>
      </c>
      <c r="B33" s="85">
        <f>B10/B8</f>
        <v>0.59449850299401197</v>
      </c>
      <c r="C33" s="102"/>
      <c r="D33" s="85">
        <f>D10/D8</f>
        <v>0.59808549265555377</v>
      </c>
      <c r="E33" s="102"/>
      <c r="F33" s="85">
        <f>F10/F8</f>
        <v>0.67230806643487628</v>
      </c>
      <c r="G33" s="102"/>
      <c r="H33" s="85">
        <f>H10/H8</f>
        <v>0.64845877632036508</v>
      </c>
      <c r="I33" s="102"/>
      <c r="J33" s="85">
        <f>J10/J8</f>
        <v>0.61532682568880614</v>
      </c>
      <c r="K33" s="102"/>
      <c r="L33" s="85">
        <f>L10/L8</f>
        <v>0.62789002493088752</v>
      </c>
      <c r="M33" s="102"/>
      <c r="N33" s="85">
        <f>N10/N8</f>
        <v>0.64151872663368337</v>
      </c>
      <c r="O33" s="102"/>
      <c r="P33" s="85">
        <f>P10/P8</f>
        <v>0.64773215472534573</v>
      </c>
      <c r="Q33" s="102"/>
      <c r="R33" s="85">
        <f>R10/R8</f>
        <v>0.65185161952387072</v>
      </c>
      <c r="S33" s="102"/>
      <c r="T33" s="85">
        <f>T10/T8</f>
        <v>0.65713015577167189</v>
      </c>
      <c r="U33" s="102"/>
      <c r="V33" s="85">
        <f>V10/V8</f>
        <v>0.64487465321404847</v>
      </c>
      <c r="W33" s="102"/>
      <c r="X33" s="85">
        <v>0.61948218649999998</v>
      </c>
      <c r="Y33" s="102"/>
      <c r="Z33" s="86">
        <v>0.58171434050000004</v>
      </c>
      <c r="AA33" s="87">
        <v>0.60211093069999999</v>
      </c>
      <c r="AB33" s="87">
        <v>0.54921397289999996</v>
      </c>
      <c r="AC33" s="88">
        <v>0.53653029500000005</v>
      </c>
      <c r="AD33" s="85">
        <v>0.56699999999999995</v>
      </c>
      <c r="AE33" s="102"/>
      <c r="AF33" s="86">
        <v>0.51984728869999997</v>
      </c>
      <c r="AG33" s="87">
        <v>0.52090574519999999</v>
      </c>
      <c r="AH33" s="87">
        <v>0.51236957049999998</v>
      </c>
      <c r="AI33" s="88">
        <v>0.5054071202</v>
      </c>
      <c r="AJ33" s="85">
        <v>0.51400000000000001</v>
      </c>
      <c r="AK33" s="102"/>
      <c r="AL33" s="86">
        <v>0.49624878389999999</v>
      </c>
      <c r="AM33" s="87">
        <v>0.52721854359999998</v>
      </c>
      <c r="AN33" s="87">
        <v>0.49815350219999999</v>
      </c>
      <c r="AO33" s="88">
        <v>0.49844248610000003</v>
      </c>
      <c r="AP33" s="85">
        <v>0.5063534193</v>
      </c>
      <c r="AQ33" s="102"/>
      <c r="AR33" s="86">
        <v>0.48645032690000001</v>
      </c>
      <c r="AS33" s="87">
        <v>0.502</v>
      </c>
      <c r="AT33" s="87">
        <v>0.48199999999999998</v>
      </c>
      <c r="AU33" s="88">
        <v>0.48899999999999999</v>
      </c>
      <c r="AV33" s="85">
        <v>0.49099999999999999</v>
      </c>
      <c r="AW33" s="102"/>
      <c r="AX33" s="86">
        <v>0.48599999999999999</v>
      </c>
      <c r="AY33" s="87">
        <v>0.52</v>
      </c>
      <c r="AZ33" s="87">
        <v>0.48199999999999998</v>
      </c>
      <c r="BA33" s="88">
        <v>0.48799999999999999</v>
      </c>
      <c r="BB33" s="85">
        <v>0.497</v>
      </c>
      <c r="BC33" s="105"/>
      <c r="BD33" s="86">
        <v>0.49</v>
      </c>
      <c r="BE33" s="87">
        <v>0.50900000000000001</v>
      </c>
      <c r="BF33" s="87">
        <v>0.47799999999999998</v>
      </c>
      <c r="BG33" s="87">
        <v>0.48599999999999999</v>
      </c>
      <c r="BH33" s="85">
        <v>0.49221431097934698</v>
      </c>
      <c r="BI33" s="105"/>
      <c r="BJ33" s="87">
        <v>0.48499999999999999</v>
      </c>
      <c r="BK33" s="87">
        <v>0.501</v>
      </c>
      <c r="BL33" s="87">
        <v>0.47099999999999997</v>
      </c>
      <c r="BM33" s="87">
        <v>0.47099999999999997</v>
      </c>
      <c r="BN33" s="85">
        <v>0.471038753341044</v>
      </c>
      <c r="BO33" s="105"/>
      <c r="BP33" s="87">
        <v>0.46300000000000002</v>
      </c>
      <c r="BQ33" s="88">
        <v>0.46100000000000002</v>
      </c>
      <c r="BR33" s="85">
        <v>0.46201804577891098</v>
      </c>
      <c r="BS33" s="104"/>
    </row>
    <row r="34" spans="1:71" ht="13.25" customHeight="1" x14ac:dyDescent="0.25">
      <c r="A34" s="12" t="s">
        <v>111</v>
      </c>
      <c r="B34" s="85">
        <v>0.38300000000000001</v>
      </c>
      <c r="C34" s="102"/>
      <c r="D34" s="85">
        <v>0.45</v>
      </c>
      <c r="E34" s="102"/>
      <c r="F34" s="85">
        <v>0.42099999999999999</v>
      </c>
      <c r="G34" s="102"/>
      <c r="H34" s="85">
        <v>0.4</v>
      </c>
      <c r="I34" s="102"/>
      <c r="J34" s="85">
        <v>0.41299999999999998</v>
      </c>
      <c r="K34" s="102"/>
      <c r="L34" s="85">
        <v>0.40500000000000003</v>
      </c>
      <c r="M34" s="102"/>
      <c r="N34" s="85">
        <v>0.40500000000000003</v>
      </c>
      <c r="O34" s="102"/>
      <c r="P34" s="85">
        <v>0.40500000000000003</v>
      </c>
      <c r="Q34" s="102"/>
      <c r="R34" s="85">
        <v>0.38200000000000001</v>
      </c>
      <c r="S34" s="102"/>
      <c r="T34" s="85">
        <v>0.39100000000000001</v>
      </c>
      <c r="U34" s="102"/>
      <c r="V34" s="85">
        <v>0.41499999999999998</v>
      </c>
      <c r="W34" s="102"/>
      <c r="X34" s="85">
        <v>0.41</v>
      </c>
      <c r="Y34" s="102"/>
      <c r="Z34" s="86">
        <v>0.3780618925</v>
      </c>
      <c r="AA34" s="87">
        <v>0.41261682049999998</v>
      </c>
      <c r="AB34" s="87">
        <v>0.36310857860000001</v>
      </c>
      <c r="AC34" s="88">
        <v>0.36116275920000002</v>
      </c>
      <c r="AD34" s="85">
        <v>0.379</v>
      </c>
      <c r="AE34" s="102"/>
      <c r="AF34" s="86">
        <v>0.3251628868</v>
      </c>
      <c r="AG34" s="87">
        <v>0.3413827834</v>
      </c>
      <c r="AH34" s="87">
        <v>0.31367727049999999</v>
      </c>
      <c r="AI34" s="88">
        <v>0.3291644218</v>
      </c>
      <c r="AJ34" s="85">
        <v>0.32800000000000001</v>
      </c>
      <c r="AK34" s="102"/>
      <c r="AL34" s="86">
        <v>0.30984015170000001</v>
      </c>
      <c r="AM34" s="87">
        <v>0.34251509740000002</v>
      </c>
      <c r="AN34" s="87">
        <v>0.31186396440000003</v>
      </c>
      <c r="AO34" s="88">
        <v>0.32598940949999999</v>
      </c>
      <c r="AP34" s="85">
        <v>0.32387260220000003</v>
      </c>
      <c r="AQ34" s="102"/>
      <c r="AR34" s="86">
        <v>0.27700384220000002</v>
      </c>
      <c r="AS34" s="87">
        <v>0.32300000000000001</v>
      </c>
      <c r="AT34" s="87">
        <v>0.318</v>
      </c>
      <c r="AU34" s="88">
        <v>0.35399999999999998</v>
      </c>
      <c r="AV34" s="85">
        <v>0.31900000000000001</v>
      </c>
      <c r="AW34" s="102"/>
      <c r="AX34" s="86">
        <v>0.32300000000000001</v>
      </c>
      <c r="AY34" s="87">
        <v>0.38600000000000001</v>
      </c>
      <c r="AZ34" s="87">
        <v>0.33700000000000002</v>
      </c>
      <c r="BA34" s="88">
        <v>0.38600000000000001</v>
      </c>
      <c r="BB34" s="85">
        <v>0.35799999999999998</v>
      </c>
      <c r="BC34" s="105"/>
      <c r="BD34" s="86">
        <v>0.35499999999999998</v>
      </c>
      <c r="BE34" s="87">
        <v>0.36699999999999999</v>
      </c>
      <c r="BF34" s="87">
        <v>0.33</v>
      </c>
      <c r="BG34" s="87">
        <v>0.33400000000000002</v>
      </c>
      <c r="BH34" s="85">
        <v>0.34799999999999998</v>
      </c>
      <c r="BI34" s="105"/>
      <c r="BJ34" s="87">
        <v>0.33200000000000002</v>
      </c>
      <c r="BK34" s="87">
        <v>0.35199999999999998</v>
      </c>
      <c r="BL34" s="87">
        <v>0.30599999999999999</v>
      </c>
      <c r="BM34" s="87">
        <v>0.29699999999999999</v>
      </c>
      <c r="BN34" s="85">
        <v>0.29677876341259601</v>
      </c>
      <c r="BO34" s="105"/>
      <c r="BP34" s="87">
        <v>0.28999999999999998</v>
      </c>
      <c r="BQ34" s="88">
        <v>0.30599999999999999</v>
      </c>
      <c r="BR34" s="85">
        <v>0.29891574223968898</v>
      </c>
      <c r="BS34" s="104"/>
    </row>
    <row r="35" spans="1:71" ht="13.25" customHeight="1" x14ac:dyDescent="0.25">
      <c r="A35" s="12" t="s">
        <v>112</v>
      </c>
      <c r="B35" s="85">
        <f>B20/B8</f>
        <v>5.6580021774632554E-2</v>
      </c>
      <c r="C35" s="102"/>
      <c r="D35" s="85">
        <f>D20/D8</f>
        <v>-0.17238268141057381</v>
      </c>
      <c r="E35" s="102"/>
      <c r="F35" s="85">
        <f>F20/F8</f>
        <v>0.12399029898323354</v>
      </c>
      <c r="G35" s="102"/>
      <c r="H35" s="85">
        <f>H20/H8</f>
        <v>0.10629735125990006</v>
      </c>
      <c r="I35" s="102"/>
      <c r="J35" s="85">
        <f>J20/J8</f>
        <v>0.10273126389904581</v>
      </c>
      <c r="K35" s="102"/>
      <c r="L35" s="85">
        <f>L20/L8</f>
        <v>0.11938521904673281</v>
      </c>
      <c r="M35" s="102"/>
      <c r="N35" s="85">
        <f>N20/N8</f>
        <v>0.11469251606259374</v>
      </c>
      <c r="O35" s="102"/>
      <c r="P35" s="85">
        <f>P20/P8</f>
        <v>0.1139277535498385</v>
      </c>
      <c r="Q35" s="102"/>
      <c r="R35" s="85">
        <f>R20/R8</f>
        <v>5.4077895143339647E-2</v>
      </c>
      <c r="S35" s="102"/>
      <c r="T35" s="85">
        <f>T20/T8</f>
        <v>3.9507382580228491E-2</v>
      </c>
      <c r="U35" s="102"/>
      <c r="V35" s="85">
        <f>V20/V8</f>
        <v>6.7636250271603068E-2</v>
      </c>
      <c r="W35" s="102"/>
      <c r="X35" s="85">
        <v>6.4465006830000005E-2</v>
      </c>
      <c r="Y35" s="102"/>
      <c r="Z35" s="86">
        <v>3.2162513169999997E-2</v>
      </c>
      <c r="AA35" s="87">
        <v>0.13623320990000001</v>
      </c>
      <c r="AB35" s="87">
        <v>-4.013351129E-2</v>
      </c>
      <c r="AC35" s="88">
        <v>3.3451236939999997E-2</v>
      </c>
      <c r="AD35" s="85">
        <v>4.3999999999999997E-2</v>
      </c>
      <c r="AE35" s="102"/>
      <c r="AF35" s="86">
        <v>-6.2671141030000002E-2</v>
      </c>
      <c r="AG35" s="87">
        <v>5.8429299769999998E-2</v>
      </c>
      <c r="AH35" s="87">
        <v>-7.6178973270000006E-2</v>
      </c>
      <c r="AI35" s="88">
        <v>-1.711279986E-2</v>
      </c>
      <c r="AJ35" s="85">
        <v>-2.1000000000000001E-2</v>
      </c>
      <c r="AK35" s="102"/>
      <c r="AL35" s="86">
        <v>8.2752217350000004E-2</v>
      </c>
      <c r="AM35" s="87">
        <v>9.5411873699999997E-2</v>
      </c>
      <c r="AN35" s="87">
        <v>2.6140245789999999E-2</v>
      </c>
      <c r="AO35" s="88">
        <v>3.4621807730000002E-2</v>
      </c>
      <c r="AP35" s="85">
        <v>6.0866925539999998E-2</v>
      </c>
      <c r="AQ35" s="102"/>
      <c r="AR35" s="86">
        <v>-1.0166711659999999E-2</v>
      </c>
      <c r="AS35" s="87">
        <v>0.11</v>
      </c>
      <c r="AT35" s="87">
        <v>4.4999999999999998E-2</v>
      </c>
      <c r="AU35" s="88">
        <v>7.2999999999999995E-2</v>
      </c>
      <c r="AV35" s="85">
        <v>5.8999999999999997E-2</v>
      </c>
      <c r="AW35" s="102"/>
      <c r="AX35" s="86">
        <v>0.04</v>
      </c>
      <c r="AY35" s="87">
        <v>0.14799999999999999</v>
      </c>
      <c r="AZ35" s="87">
        <v>-0.14699999999999999</v>
      </c>
      <c r="BA35" s="88">
        <v>-8.0000000000000002E-3</v>
      </c>
      <c r="BB35" s="85">
        <v>2.3E-2</v>
      </c>
      <c r="BC35" s="105"/>
      <c r="BD35" s="86">
        <v>6.0999999999999999E-2</v>
      </c>
      <c r="BE35" s="87">
        <v>0.12</v>
      </c>
      <c r="BF35" s="87">
        <v>-2.7E-2</v>
      </c>
      <c r="BG35" s="87">
        <v>1.4E-2</v>
      </c>
      <c r="BH35" s="85">
        <v>4.76410340083155E-2</v>
      </c>
      <c r="BI35" s="105"/>
      <c r="BJ35" s="87">
        <v>2.5999999999999999E-2</v>
      </c>
      <c r="BK35" s="87">
        <v>0.10100000000000001</v>
      </c>
      <c r="BL35" s="87">
        <v>-4.2999999999999997E-2</v>
      </c>
      <c r="BM35" s="87">
        <v>-3.7999999999999999E-2</v>
      </c>
      <c r="BN35" s="85">
        <v>-3.7609223771076901E-2</v>
      </c>
      <c r="BO35" s="105"/>
      <c r="BP35" s="87">
        <v>-2.5999999999999999E-2</v>
      </c>
      <c r="BQ35" s="88">
        <v>0.04</v>
      </c>
      <c r="BR35" s="85">
        <v>1.0080607406479499E-2</v>
      </c>
      <c r="BS35" s="104"/>
    </row>
    <row r="36" spans="1:71" ht="13.25" customHeight="1" x14ac:dyDescent="0.25">
      <c r="A36" s="12" t="s">
        <v>113</v>
      </c>
      <c r="B36" s="89">
        <f>B27/B8</f>
        <v>5.8519324986390855E-2</v>
      </c>
      <c r="C36" s="102"/>
      <c r="D36" s="89">
        <f>D27/D8</f>
        <v>-0.17845629091709303</v>
      </c>
      <c r="E36" s="102"/>
      <c r="F36" s="89">
        <f>F27/F8</f>
        <v>0.12642212567943267</v>
      </c>
      <c r="G36" s="102"/>
      <c r="H36" s="89">
        <f>H27/H8</f>
        <v>0.10605510035829689</v>
      </c>
      <c r="I36" s="102"/>
      <c r="J36" s="89">
        <f>J27/J8</f>
        <v>9.94142121565329E-2</v>
      </c>
      <c r="K36" s="102"/>
      <c r="L36" s="89">
        <f>L27/L8</f>
        <v>0.1079550080841214</v>
      </c>
      <c r="M36" s="102"/>
      <c r="N36" s="89">
        <f>N27/N8</f>
        <v>0.10110068876998962</v>
      </c>
      <c r="O36" s="102"/>
      <c r="P36" s="89">
        <f>P27/P8</f>
        <v>0.10049950490141479</v>
      </c>
      <c r="Q36" s="102"/>
      <c r="R36" s="89">
        <f>R27/R8</f>
        <v>4.3120000705696243E-2</v>
      </c>
      <c r="S36" s="102"/>
      <c r="T36" s="89">
        <f>T27/T8</f>
        <v>2.5212466530418559E-2</v>
      </c>
      <c r="U36" s="102"/>
      <c r="V36" s="89">
        <f>V27/V8</f>
        <v>3.4100749781930284E-2</v>
      </c>
      <c r="W36" s="102"/>
      <c r="X36" s="89">
        <v>5.9772213470000002E-2</v>
      </c>
      <c r="Y36" s="102"/>
      <c r="Z36" s="90">
        <v>2.667213132E-2</v>
      </c>
      <c r="AA36" s="91">
        <v>0.1188678029</v>
      </c>
      <c r="AB36" s="91">
        <v>-8.1890127899999998E-2</v>
      </c>
      <c r="AC36" s="92">
        <v>3.5828090270000001E-2</v>
      </c>
      <c r="AD36" s="89">
        <v>2.8000000000000001E-2</v>
      </c>
      <c r="AE36" s="102"/>
      <c r="AF36" s="90">
        <v>-6.7678882519999997E-2</v>
      </c>
      <c r="AG36" s="91">
        <v>6.0712385000000001E-2</v>
      </c>
      <c r="AH36" s="91">
        <v>-7.7978877010000003E-2</v>
      </c>
      <c r="AI36" s="92">
        <v>-6.1500453689999998E-2</v>
      </c>
      <c r="AJ36" s="89">
        <v>-3.4000000000000002E-2</v>
      </c>
      <c r="AK36" s="102"/>
      <c r="AL36" s="90">
        <v>4.1476413320000002E-2</v>
      </c>
      <c r="AM36" s="91">
        <v>3.9281993139999999E-2</v>
      </c>
      <c r="AN36" s="91">
        <v>-3.560934427E-3</v>
      </c>
      <c r="AO36" s="92">
        <v>-1.156648192E-2</v>
      </c>
      <c r="AP36" s="89">
        <v>1.6868778550000001E-2</v>
      </c>
      <c r="AQ36" s="102"/>
      <c r="AR36" s="90">
        <v>-2.485479158E-2</v>
      </c>
      <c r="AS36" s="91">
        <v>8.4000000000000005E-2</v>
      </c>
      <c r="AT36" s="91">
        <v>0.01</v>
      </c>
      <c r="AU36" s="92">
        <v>5.0999999999999997E-2</v>
      </c>
      <c r="AV36" s="89">
        <v>3.5000000000000003E-2</v>
      </c>
      <c r="AW36" s="102"/>
      <c r="AX36" s="90">
        <v>3.2000000000000001E-2</v>
      </c>
      <c r="AY36" s="91">
        <v>0.23200000000000001</v>
      </c>
      <c r="AZ36" s="91">
        <v>-0.14199999999999999</v>
      </c>
      <c r="BA36" s="92">
        <v>-9.8000000000000004E-2</v>
      </c>
      <c r="BB36" s="89">
        <v>3.4000000000000002E-2</v>
      </c>
      <c r="BC36" s="105"/>
      <c r="BD36" s="90">
        <v>-1.7999999999999999E-2</v>
      </c>
      <c r="BE36" s="91">
        <v>4.1000000000000002E-2</v>
      </c>
      <c r="BF36" s="91">
        <v>-6.7000000000000004E-2</v>
      </c>
      <c r="BG36" s="91">
        <v>-0.107</v>
      </c>
      <c r="BH36" s="89">
        <f>BH29/BH8</f>
        <v>-3.3086292843719292E-2</v>
      </c>
      <c r="BI36" s="105"/>
      <c r="BJ36" s="91">
        <v>-0.01</v>
      </c>
      <c r="BK36" s="91">
        <v>6.4000000000000001E-2</v>
      </c>
      <c r="BL36" s="91">
        <v>-0.109</v>
      </c>
      <c r="BM36" s="91">
        <v>-4.2000000000000003E-2</v>
      </c>
      <c r="BN36" s="89">
        <v>-4.2340639820261497E-2</v>
      </c>
      <c r="BO36" s="105"/>
      <c r="BP36" s="91">
        <v>-3.5999999999999997E-2</v>
      </c>
      <c r="BQ36" s="92">
        <v>-0.16600000000000001</v>
      </c>
      <c r="BR36" s="89">
        <v>-0.106831450255292</v>
      </c>
      <c r="BS36" s="104"/>
    </row>
    <row r="37" spans="1:71" ht="109.15" customHeight="1" x14ac:dyDescent="0.3">
      <c r="A37" s="569" t="s">
        <v>114</v>
      </c>
      <c r="B37" s="570"/>
      <c r="C37" s="568"/>
      <c r="D37" s="570"/>
      <c r="E37" s="568"/>
      <c r="F37" s="570"/>
      <c r="G37" s="568"/>
      <c r="H37" s="570"/>
      <c r="I37" s="568"/>
      <c r="J37" s="570"/>
      <c r="K37" s="568"/>
      <c r="L37" s="570"/>
      <c r="M37" s="568"/>
      <c r="N37" s="570"/>
      <c r="O37" s="568"/>
      <c r="P37" s="570"/>
      <c r="Q37" s="568"/>
      <c r="R37" s="570"/>
      <c r="S37" s="568"/>
      <c r="T37" s="570"/>
      <c r="U37" s="568"/>
      <c r="V37" s="570"/>
      <c r="W37" s="568"/>
      <c r="X37" s="570"/>
      <c r="Y37" s="568"/>
      <c r="Z37" s="571"/>
      <c r="AA37" s="571"/>
      <c r="AB37" s="571"/>
      <c r="AC37" s="571"/>
      <c r="AD37" s="570"/>
      <c r="AE37" s="568"/>
      <c r="AF37" s="571"/>
      <c r="AG37" s="571"/>
      <c r="AH37" s="571"/>
      <c r="AI37" s="571"/>
      <c r="AJ37" s="570"/>
      <c r="AK37" s="568"/>
      <c r="AL37" s="571"/>
      <c r="AM37" s="571"/>
      <c r="AN37" s="570"/>
      <c r="AO37" s="570"/>
      <c r="AP37" s="571"/>
      <c r="AQ37" s="568"/>
      <c r="AR37" s="570"/>
      <c r="AS37" s="570"/>
      <c r="AT37" s="570"/>
      <c r="AU37" s="570"/>
      <c r="AV37" s="570"/>
      <c r="AX37" s="110"/>
      <c r="AY37" s="110"/>
      <c r="AZ37" s="570"/>
      <c r="BA37" s="570"/>
      <c r="BB37" s="110"/>
      <c r="BC37" s="101"/>
      <c r="BD37" s="111"/>
      <c r="BE37" s="111"/>
      <c r="BF37" s="93"/>
      <c r="BG37" s="93"/>
      <c r="BH37" s="110"/>
      <c r="BI37" s="101"/>
      <c r="BJ37" s="93"/>
      <c r="BK37" s="93"/>
      <c r="BL37" s="93"/>
      <c r="BM37" s="93"/>
      <c r="BN37" s="93"/>
      <c r="BO37" s="101"/>
      <c r="BP37" s="93"/>
      <c r="BQ37" s="93"/>
      <c r="BR37" s="93"/>
    </row>
    <row r="38" spans="1:71" ht="13.25" customHeight="1" x14ac:dyDescent="0.25">
      <c r="A38" s="12" t="s">
        <v>115</v>
      </c>
      <c r="B38" s="94" t="s">
        <v>116</v>
      </c>
      <c r="C38" s="102"/>
      <c r="D38" s="94" t="s">
        <v>116</v>
      </c>
      <c r="E38" s="102"/>
      <c r="F38" s="68">
        <v>79</v>
      </c>
      <c r="G38" s="102"/>
      <c r="H38" s="68">
        <v>427</v>
      </c>
      <c r="I38" s="102"/>
      <c r="J38" s="68">
        <v>755</v>
      </c>
      <c r="K38" s="102"/>
      <c r="L38" s="68">
        <v>745</v>
      </c>
      <c r="M38" s="102"/>
      <c r="N38" s="68">
        <v>840</v>
      </c>
      <c r="O38" s="102"/>
      <c r="P38" s="68">
        <v>686</v>
      </c>
      <c r="Q38" s="102"/>
      <c r="R38" s="68">
        <v>329</v>
      </c>
      <c r="S38" s="102"/>
      <c r="T38" s="68">
        <v>398</v>
      </c>
      <c r="U38" s="102"/>
      <c r="V38" s="68">
        <v>251</v>
      </c>
      <c r="W38" s="102"/>
      <c r="X38" s="68">
        <v>78</v>
      </c>
      <c r="Y38" s="102"/>
      <c r="Z38" s="69">
        <v>26</v>
      </c>
      <c r="AA38" s="70">
        <v>28</v>
      </c>
      <c r="AB38" s="70">
        <v>3</v>
      </c>
      <c r="AC38" s="71">
        <v>15</v>
      </c>
      <c r="AD38" s="68">
        <v>72</v>
      </c>
      <c r="AE38" s="102"/>
      <c r="AF38" s="69">
        <v>43</v>
      </c>
      <c r="AG38" s="70">
        <v>75</v>
      </c>
      <c r="AH38" s="70">
        <v>91</v>
      </c>
      <c r="AI38" s="71">
        <v>80</v>
      </c>
      <c r="AJ38" s="68">
        <v>289</v>
      </c>
      <c r="AK38" s="102"/>
      <c r="AL38" s="69">
        <v>40</v>
      </c>
      <c r="AM38" s="70">
        <v>95</v>
      </c>
      <c r="AN38" s="70">
        <v>105</v>
      </c>
      <c r="AO38" s="71">
        <v>121</v>
      </c>
      <c r="AP38" s="68">
        <v>361</v>
      </c>
      <c r="AQ38" s="102"/>
      <c r="AR38" s="69">
        <v>115</v>
      </c>
      <c r="AS38" s="70">
        <v>163</v>
      </c>
      <c r="AT38" s="70">
        <v>42</v>
      </c>
      <c r="AU38" s="71">
        <v>135</v>
      </c>
      <c r="AV38" s="68">
        <v>455</v>
      </c>
      <c r="AW38" s="102"/>
      <c r="AX38" s="69">
        <v>88</v>
      </c>
      <c r="AY38" s="70">
        <v>97</v>
      </c>
      <c r="AZ38" s="70">
        <v>66</v>
      </c>
      <c r="BA38" s="71">
        <v>235</v>
      </c>
      <c r="BB38" s="68">
        <v>486</v>
      </c>
      <c r="BC38" s="105"/>
      <c r="BD38" s="72">
        <v>100000</v>
      </c>
      <c r="BE38" s="73">
        <v>34000</v>
      </c>
      <c r="BF38" s="73">
        <v>99000</v>
      </c>
      <c r="BG38" s="75">
        <v>154000</v>
      </c>
      <c r="BH38" s="74">
        <v>387000</v>
      </c>
      <c r="BI38" s="105"/>
      <c r="BJ38" s="72">
        <v>116000</v>
      </c>
      <c r="BK38" s="73">
        <v>127000</v>
      </c>
      <c r="BL38" s="73">
        <v>137000</v>
      </c>
      <c r="BM38" s="75">
        <v>158000</v>
      </c>
      <c r="BN38" s="74">
        <v>538000</v>
      </c>
      <c r="BO38" s="105"/>
      <c r="BP38" s="72">
        <v>193000</v>
      </c>
      <c r="BQ38" s="75">
        <v>176000</v>
      </c>
      <c r="BR38" s="74">
        <v>369000</v>
      </c>
      <c r="BS38" s="104"/>
    </row>
    <row r="39" spans="1:71" ht="13.25" customHeight="1" x14ac:dyDescent="0.25">
      <c r="A39" s="12" t="s">
        <v>117</v>
      </c>
      <c r="B39" s="95" t="s">
        <v>116</v>
      </c>
      <c r="C39" s="102"/>
      <c r="D39" s="95" t="s">
        <v>116</v>
      </c>
      <c r="E39" s="102"/>
      <c r="F39" s="39">
        <v>596</v>
      </c>
      <c r="G39" s="102"/>
      <c r="H39" s="39">
        <v>2184</v>
      </c>
      <c r="I39" s="102"/>
      <c r="J39" s="39">
        <v>4108</v>
      </c>
      <c r="K39" s="102"/>
      <c r="L39" s="39">
        <v>5053</v>
      </c>
      <c r="M39" s="102"/>
      <c r="N39" s="39">
        <v>5790</v>
      </c>
      <c r="O39" s="102"/>
      <c r="P39" s="39">
        <v>4178</v>
      </c>
      <c r="Q39" s="102"/>
      <c r="R39" s="39">
        <v>5171</v>
      </c>
      <c r="S39" s="102"/>
      <c r="T39" s="39">
        <v>9209</v>
      </c>
      <c r="U39" s="102"/>
      <c r="V39" s="39">
        <v>7041</v>
      </c>
      <c r="W39" s="102"/>
      <c r="X39" s="39">
        <v>4139</v>
      </c>
      <c r="Y39" s="102"/>
      <c r="Z39" s="40">
        <v>1330</v>
      </c>
      <c r="AA39" s="41">
        <v>1422</v>
      </c>
      <c r="AB39" s="41">
        <v>1606</v>
      </c>
      <c r="AC39" s="42">
        <v>1534</v>
      </c>
      <c r="AD39" s="39">
        <v>5892</v>
      </c>
      <c r="AE39" s="102"/>
      <c r="AF39" s="40">
        <v>2325</v>
      </c>
      <c r="AG39" s="41">
        <v>3118</v>
      </c>
      <c r="AH39" s="41">
        <v>1123</v>
      </c>
      <c r="AI39" s="42">
        <v>2158</v>
      </c>
      <c r="AJ39" s="39">
        <v>8724</v>
      </c>
      <c r="AK39" s="102"/>
      <c r="AL39" s="40">
        <v>1856</v>
      </c>
      <c r="AM39" s="41">
        <v>2818</v>
      </c>
      <c r="AN39" s="41">
        <v>3242</v>
      </c>
      <c r="AO39" s="42">
        <v>2664</v>
      </c>
      <c r="AP39" s="39">
        <v>10580</v>
      </c>
      <c r="AQ39" s="102"/>
      <c r="AR39" s="40">
        <v>2208</v>
      </c>
      <c r="AS39" s="41">
        <v>-1528</v>
      </c>
      <c r="AT39" s="41">
        <v>1320</v>
      </c>
      <c r="AU39" s="42">
        <v>1765</v>
      </c>
      <c r="AV39" s="39">
        <v>3765</v>
      </c>
      <c r="AW39" s="102"/>
      <c r="AX39" s="40">
        <v>1734</v>
      </c>
      <c r="AY39" s="41">
        <v>2043</v>
      </c>
      <c r="AZ39" s="41">
        <v>2014</v>
      </c>
      <c r="BA39" s="42">
        <v>3212</v>
      </c>
      <c r="BB39" s="39">
        <v>9003</v>
      </c>
      <c r="BC39" s="105"/>
      <c r="BD39" s="43">
        <v>2191000</v>
      </c>
      <c r="BE39" s="44">
        <v>1215000</v>
      </c>
      <c r="BF39" s="44">
        <v>2284000</v>
      </c>
      <c r="BG39" s="45">
        <v>3373000</v>
      </c>
      <c r="BH39" s="46">
        <v>9063000</v>
      </c>
      <c r="BI39" s="105"/>
      <c r="BJ39" s="43">
        <v>2903000</v>
      </c>
      <c r="BK39" s="44">
        <v>3355000</v>
      </c>
      <c r="BL39" s="44">
        <v>3397000</v>
      </c>
      <c r="BM39" s="45">
        <v>3927000</v>
      </c>
      <c r="BN39" s="46">
        <v>13582000</v>
      </c>
      <c r="BO39" s="105"/>
      <c r="BP39" s="43">
        <v>3041000</v>
      </c>
      <c r="BQ39" s="45">
        <v>4267000</v>
      </c>
      <c r="BR39" s="46">
        <v>7308000</v>
      </c>
      <c r="BS39" s="104"/>
    </row>
    <row r="40" spans="1:71" ht="13.25" customHeight="1" x14ac:dyDescent="0.25">
      <c r="A40" s="12" t="s">
        <v>118</v>
      </c>
      <c r="B40" s="95" t="s">
        <v>116</v>
      </c>
      <c r="C40" s="102"/>
      <c r="D40" s="95" t="s">
        <v>116</v>
      </c>
      <c r="E40" s="102"/>
      <c r="F40" s="39">
        <v>159</v>
      </c>
      <c r="G40" s="102"/>
      <c r="H40" s="39">
        <v>3176</v>
      </c>
      <c r="I40" s="102"/>
      <c r="J40" s="39">
        <v>3722</v>
      </c>
      <c r="K40" s="102"/>
      <c r="L40" s="39">
        <v>4021</v>
      </c>
      <c r="M40" s="102"/>
      <c r="N40" s="39">
        <v>4965</v>
      </c>
      <c r="O40" s="102"/>
      <c r="P40" s="39">
        <v>3841</v>
      </c>
      <c r="Q40" s="102"/>
      <c r="R40" s="39">
        <v>2692</v>
      </c>
      <c r="S40" s="102"/>
      <c r="T40" s="39">
        <v>6354</v>
      </c>
      <c r="U40" s="102"/>
      <c r="V40" s="39">
        <v>5082</v>
      </c>
      <c r="W40" s="102"/>
      <c r="X40" s="39">
        <v>1952</v>
      </c>
      <c r="Y40" s="102"/>
      <c r="Z40" s="40">
        <v>411</v>
      </c>
      <c r="AA40" s="41">
        <v>425</v>
      </c>
      <c r="AB40" s="41">
        <v>387</v>
      </c>
      <c r="AC40" s="42">
        <v>368</v>
      </c>
      <c r="AD40" s="39">
        <v>1591</v>
      </c>
      <c r="AE40" s="102"/>
      <c r="AF40" s="40">
        <v>820</v>
      </c>
      <c r="AG40" s="41">
        <v>1480</v>
      </c>
      <c r="AH40" s="41">
        <v>1242</v>
      </c>
      <c r="AI40" s="42">
        <v>1315</v>
      </c>
      <c r="AJ40" s="39">
        <v>4857</v>
      </c>
      <c r="AK40" s="102"/>
      <c r="AL40" s="40">
        <v>985</v>
      </c>
      <c r="AM40" s="41">
        <v>1858</v>
      </c>
      <c r="AN40" s="41">
        <v>2138</v>
      </c>
      <c r="AO40" s="42">
        <v>1702</v>
      </c>
      <c r="AP40" s="39">
        <v>6683</v>
      </c>
      <c r="AQ40" s="102"/>
      <c r="AR40" s="40">
        <v>1363</v>
      </c>
      <c r="AS40" s="41">
        <v>-1877</v>
      </c>
      <c r="AT40" s="41">
        <v>1187</v>
      </c>
      <c r="AU40" s="42">
        <v>520</v>
      </c>
      <c r="AV40" s="39">
        <v>1193</v>
      </c>
      <c r="AW40" s="102"/>
      <c r="AX40" s="40">
        <v>-1311</v>
      </c>
      <c r="AY40" s="41">
        <v>533</v>
      </c>
      <c r="AZ40" s="41">
        <v>1145</v>
      </c>
      <c r="BA40" s="42">
        <v>2336</v>
      </c>
      <c r="BB40" s="39">
        <v>2703</v>
      </c>
      <c r="BC40" s="105"/>
      <c r="BD40" s="43">
        <v>1685000</v>
      </c>
      <c r="BE40" s="44">
        <v>754000</v>
      </c>
      <c r="BF40" s="44">
        <v>1808000</v>
      </c>
      <c r="BG40" s="45">
        <v>2700000</v>
      </c>
      <c r="BH40" s="46">
        <v>6947000</v>
      </c>
      <c r="BI40" s="105"/>
      <c r="BJ40" s="43">
        <v>2677000</v>
      </c>
      <c r="BK40" s="44">
        <v>2798000</v>
      </c>
      <c r="BL40" s="44">
        <v>2961000</v>
      </c>
      <c r="BM40" s="45">
        <v>2946000</v>
      </c>
      <c r="BN40" s="46">
        <v>11382000</v>
      </c>
      <c r="BO40" s="105"/>
      <c r="BP40" s="43">
        <v>2459000</v>
      </c>
      <c r="BQ40" s="45">
        <v>1752000</v>
      </c>
      <c r="BR40" s="46">
        <v>4211000</v>
      </c>
      <c r="BS40" s="104"/>
    </row>
    <row r="41" spans="1:71" ht="13.25" customHeight="1" x14ac:dyDescent="0.25">
      <c r="A41" s="12" t="s">
        <v>119</v>
      </c>
      <c r="B41" s="95" t="s">
        <v>116</v>
      </c>
      <c r="C41" s="102"/>
      <c r="D41" s="95" t="s">
        <v>116</v>
      </c>
      <c r="E41" s="102"/>
      <c r="F41" s="39">
        <v>4016</v>
      </c>
      <c r="G41" s="102"/>
      <c r="H41" s="39">
        <v>2978</v>
      </c>
      <c r="I41" s="102"/>
      <c r="J41" s="39">
        <v>6162</v>
      </c>
      <c r="K41" s="102"/>
      <c r="L41" s="39">
        <v>9654</v>
      </c>
      <c r="M41" s="102"/>
      <c r="N41" s="39">
        <v>10785</v>
      </c>
      <c r="O41" s="102"/>
      <c r="P41" s="39">
        <v>12972</v>
      </c>
      <c r="Q41" s="102"/>
      <c r="R41" s="39">
        <v>17221</v>
      </c>
      <c r="S41" s="102"/>
      <c r="T41" s="39">
        <v>16967</v>
      </c>
      <c r="U41" s="102"/>
      <c r="V41" s="39">
        <v>15412</v>
      </c>
      <c r="W41" s="102"/>
      <c r="X41" s="39">
        <v>17906</v>
      </c>
      <c r="Y41" s="102"/>
      <c r="Z41" s="40">
        <v>4423</v>
      </c>
      <c r="AA41" s="41">
        <v>4191</v>
      </c>
      <c r="AB41" s="41">
        <v>3957</v>
      </c>
      <c r="AC41" s="42">
        <v>3702</v>
      </c>
      <c r="AD41" s="39">
        <v>16273</v>
      </c>
      <c r="AE41" s="102"/>
      <c r="AF41" s="40">
        <v>8383</v>
      </c>
      <c r="AG41" s="41">
        <v>6604</v>
      </c>
      <c r="AH41" s="41">
        <v>4084</v>
      </c>
      <c r="AI41" s="42">
        <v>9429</v>
      </c>
      <c r="AJ41" s="39">
        <v>28500</v>
      </c>
      <c r="AK41" s="102"/>
      <c r="AL41" s="40">
        <v>3928</v>
      </c>
      <c r="AM41" s="41">
        <v>8037</v>
      </c>
      <c r="AN41" s="41">
        <v>7289</v>
      </c>
      <c r="AO41" s="42">
        <v>12261</v>
      </c>
      <c r="AP41" s="39">
        <v>31515</v>
      </c>
      <c r="AQ41" s="102"/>
      <c r="AR41" s="40">
        <v>5230</v>
      </c>
      <c r="AS41" s="41">
        <v>522</v>
      </c>
      <c r="AT41" s="41">
        <v>1955</v>
      </c>
      <c r="AU41" s="42">
        <v>5175</v>
      </c>
      <c r="AV41" s="39">
        <v>12882</v>
      </c>
      <c r="AW41" s="102"/>
      <c r="AX41" s="40">
        <v>4239</v>
      </c>
      <c r="AY41" s="41">
        <v>5652</v>
      </c>
      <c r="AZ41" s="41">
        <v>5683</v>
      </c>
      <c r="BA41" s="42">
        <v>5487</v>
      </c>
      <c r="BB41" s="39">
        <v>21061</v>
      </c>
      <c r="BC41" s="105"/>
      <c r="BD41" s="43">
        <v>4307000</v>
      </c>
      <c r="BE41" s="44">
        <v>3240000</v>
      </c>
      <c r="BF41" s="44">
        <v>5354000</v>
      </c>
      <c r="BG41" s="45">
        <v>7736000</v>
      </c>
      <c r="BH41" s="46">
        <v>20637000</v>
      </c>
      <c r="BI41" s="105"/>
      <c r="BJ41" s="43">
        <v>5310000</v>
      </c>
      <c r="BK41" s="44">
        <v>6225000</v>
      </c>
      <c r="BL41" s="44">
        <v>6209000</v>
      </c>
      <c r="BM41" s="45">
        <v>6520000</v>
      </c>
      <c r="BN41" s="46">
        <v>24264000</v>
      </c>
      <c r="BO41" s="105"/>
      <c r="BP41" s="43">
        <v>4782000</v>
      </c>
      <c r="BQ41" s="45">
        <v>5352000</v>
      </c>
      <c r="BR41" s="46">
        <v>10134000</v>
      </c>
      <c r="BS41" s="104"/>
    </row>
    <row r="42" spans="1:71" ht="13.25" customHeight="1" x14ac:dyDescent="0.25">
      <c r="A42" s="12" t="s">
        <v>120</v>
      </c>
      <c r="B42" s="96" t="s">
        <v>116</v>
      </c>
      <c r="C42" s="102"/>
      <c r="D42" s="96" t="s">
        <v>116</v>
      </c>
      <c r="E42" s="102"/>
      <c r="F42" s="29">
        <v>0</v>
      </c>
      <c r="G42" s="102"/>
      <c r="H42" s="29">
        <v>0</v>
      </c>
      <c r="I42" s="102"/>
      <c r="J42" s="29">
        <v>0</v>
      </c>
      <c r="K42" s="102"/>
      <c r="L42" s="29">
        <v>0</v>
      </c>
      <c r="M42" s="102"/>
      <c r="N42" s="29">
        <v>0</v>
      </c>
      <c r="O42" s="102"/>
      <c r="P42" s="29">
        <v>0</v>
      </c>
      <c r="Q42" s="102"/>
      <c r="R42" s="29">
        <v>0</v>
      </c>
      <c r="S42" s="102"/>
      <c r="T42" s="29">
        <v>0</v>
      </c>
      <c r="U42" s="102"/>
      <c r="V42" s="29">
        <v>0</v>
      </c>
      <c r="W42" s="102"/>
      <c r="X42" s="29">
        <v>0</v>
      </c>
      <c r="Y42" s="102"/>
      <c r="Z42" s="30">
        <v>0</v>
      </c>
      <c r="AA42" s="31">
        <v>0</v>
      </c>
      <c r="AB42" s="31">
        <v>0</v>
      </c>
      <c r="AC42" s="32">
        <v>0</v>
      </c>
      <c r="AD42" s="29">
        <v>0</v>
      </c>
      <c r="AE42" s="102"/>
      <c r="AF42" s="30">
        <v>0</v>
      </c>
      <c r="AG42" s="31">
        <v>0</v>
      </c>
      <c r="AH42" s="31">
        <v>6257</v>
      </c>
      <c r="AI42" s="32">
        <v>0</v>
      </c>
      <c r="AJ42" s="29">
        <v>6257</v>
      </c>
      <c r="AK42" s="102"/>
      <c r="AL42" s="30">
        <v>103</v>
      </c>
      <c r="AM42" s="31">
        <v>506</v>
      </c>
      <c r="AN42" s="31">
        <v>718</v>
      </c>
      <c r="AO42" s="32">
        <v>0</v>
      </c>
      <c r="AP42" s="29">
        <v>1327</v>
      </c>
      <c r="AQ42" s="102"/>
      <c r="AR42" s="30">
        <v>0</v>
      </c>
      <c r="AS42" s="31">
        <v>0</v>
      </c>
      <c r="AT42" s="31">
        <v>3250</v>
      </c>
      <c r="AU42" s="32">
        <v>171</v>
      </c>
      <c r="AV42" s="29">
        <v>3421</v>
      </c>
      <c r="AW42" s="102"/>
      <c r="AX42" s="30">
        <v>664</v>
      </c>
      <c r="AY42" s="31">
        <v>108</v>
      </c>
      <c r="AZ42" s="31">
        <v>-16</v>
      </c>
      <c r="BA42" s="32">
        <v>865</v>
      </c>
      <c r="BB42" s="29">
        <v>1621</v>
      </c>
      <c r="BC42" s="105"/>
      <c r="BD42" s="33">
        <v>0</v>
      </c>
      <c r="BE42" s="34">
        <v>0</v>
      </c>
      <c r="BF42" s="34">
        <v>0</v>
      </c>
      <c r="BG42" s="35">
        <v>0</v>
      </c>
      <c r="BH42" s="36">
        <v>0</v>
      </c>
      <c r="BI42" s="105"/>
      <c r="BJ42" s="33">
        <v>0</v>
      </c>
      <c r="BK42" s="34">
        <v>0</v>
      </c>
      <c r="BL42" s="34">
        <v>0</v>
      </c>
      <c r="BM42" s="35">
        <v>0</v>
      </c>
      <c r="BN42" s="36">
        <v>0</v>
      </c>
      <c r="BO42" s="105"/>
      <c r="BP42" s="33">
        <v>156000</v>
      </c>
      <c r="BQ42" s="35">
        <v>493000</v>
      </c>
      <c r="BR42" s="36">
        <v>649000</v>
      </c>
      <c r="BS42" s="104"/>
    </row>
    <row r="43" spans="1:71" ht="13.25" customHeight="1" x14ac:dyDescent="0.25">
      <c r="A43" s="12" t="s">
        <v>121</v>
      </c>
      <c r="B43" s="98" t="s">
        <v>116</v>
      </c>
      <c r="C43" s="102"/>
      <c r="D43" s="98" t="s">
        <v>116</v>
      </c>
      <c r="E43" s="102"/>
      <c r="F43" s="13">
        <f>SUM(F38:F42)</f>
        <v>4850</v>
      </c>
      <c r="G43" s="102"/>
      <c r="H43" s="13">
        <f>SUM(H38:H42)</f>
        <v>8765</v>
      </c>
      <c r="I43" s="102"/>
      <c r="J43" s="13">
        <f>SUM(J38:J42)</f>
        <v>14747</v>
      </c>
      <c r="K43" s="102"/>
      <c r="L43" s="13">
        <f>SUM(L38:L42)</f>
        <v>19473</v>
      </c>
      <c r="M43" s="102"/>
      <c r="N43" s="13">
        <f>SUM(N38:N42)</f>
        <v>22380</v>
      </c>
      <c r="O43" s="102"/>
      <c r="P43" s="13">
        <f>SUM(P38:P42)</f>
        <v>21677</v>
      </c>
      <c r="Q43" s="102"/>
      <c r="R43" s="13">
        <f>SUM(R38:R42)</f>
        <v>25413</v>
      </c>
      <c r="S43" s="102"/>
      <c r="T43" s="13">
        <f>SUM(T38:T42)</f>
        <v>32928</v>
      </c>
      <c r="U43" s="102"/>
      <c r="V43" s="13">
        <f>SUM(V38:V42)</f>
        <v>27786</v>
      </c>
      <c r="W43" s="102"/>
      <c r="X43" s="13">
        <v>24075</v>
      </c>
      <c r="Y43" s="102"/>
      <c r="Z43" s="14">
        <v>6190</v>
      </c>
      <c r="AA43" s="15">
        <v>6066</v>
      </c>
      <c r="AB43" s="15">
        <v>5953</v>
      </c>
      <c r="AC43" s="16">
        <v>5619</v>
      </c>
      <c r="AD43" s="13">
        <v>23828</v>
      </c>
      <c r="AE43" s="102"/>
      <c r="AF43" s="14">
        <v>11571</v>
      </c>
      <c r="AG43" s="15">
        <v>11277</v>
      </c>
      <c r="AH43" s="15">
        <v>12797</v>
      </c>
      <c r="AI43" s="16">
        <v>12982</v>
      </c>
      <c r="AJ43" s="13">
        <v>48627</v>
      </c>
      <c r="AK43" s="102"/>
      <c r="AL43" s="14">
        <v>6912</v>
      </c>
      <c r="AM43" s="15">
        <v>13314</v>
      </c>
      <c r="AN43" s="15">
        <v>13492</v>
      </c>
      <c r="AO43" s="16">
        <v>16748</v>
      </c>
      <c r="AP43" s="13">
        <v>50466</v>
      </c>
      <c r="AQ43" s="102"/>
      <c r="AR43" s="14">
        <v>8916</v>
      </c>
      <c r="AS43" s="15">
        <v>-2720</v>
      </c>
      <c r="AT43" s="15">
        <v>7754</v>
      </c>
      <c r="AU43" s="16">
        <v>7766</v>
      </c>
      <c r="AV43" s="13">
        <v>21716</v>
      </c>
      <c r="AW43" s="102"/>
      <c r="AX43" s="14">
        <v>5414</v>
      </c>
      <c r="AY43" s="15">
        <v>8433</v>
      </c>
      <c r="AZ43" s="15">
        <v>8892</v>
      </c>
      <c r="BA43" s="16">
        <v>12135</v>
      </c>
      <c r="BB43" s="13">
        <v>34874</v>
      </c>
      <c r="BC43" s="105"/>
      <c r="BD43" s="17">
        <v>8283000</v>
      </c>
      <c r="BE43" s="99">
        <v>5243000</v>
      </c>
      <c r="BF43" s="99">
        <v>9545000</v>
      </c>
      <c r="BG43" s="100">
        <v>13963000</v>
      </c>
      <c r="BH43" s="20">
        <v>37034000</v>
      </c>
      <c r="BI43" s="105"/>
      <c r="BJ43" s="17">
        <v>11006000</v>
      </c>
      <c r="BK43" s="99">
        <v>12505000</v>
      </c>
      <c r="BL43" s="99">
        <v>12704000</v>
      </c>
      <c r="BM43" s="100">
        <v>13551000</v>
      </c>
      <c r="BN43" s="20">
        <v>49766000</v>
      </c>
      <c r="BO43" s="105"/>
      <c r="BP43" s="17">
        <v>10631000</v>
      </c>
      <c r="BQ43" s="100">
        <v>12040000</v>
      </c>
      <c r="BR43" s="20">
        <v>22671000</v>
      </c>
      <c r="BS43" s="104"/>
    </row>
    <row r="44" spans="1:71" ht="16.649999999999999" customHeight="1" x14ac:dyDescent="0.25">
      <c r="B44" s="108"/>
      <c r="D44" s="108"/>
      <c r="F44" s="108"/>
      <c r="H44" s="108"/>
      <c r="J44" s="108"/>
      <c r="L44" s="108"/>
      <c r="N44" s="108"/>
      <c r="P44" s="108"/>
      <c r="R44" s="108"/>
      <c r="T44" s="108"/>
      <c r="V44" s="108"/>
      <c r="X44" s="108"/>
      <c r="Z44" s="108"/>
      <c r="AA44" s="108"/>
      <c r="AB44" s="108"/>
      <c r="AC44" s="108"/>
      <c r="AD44" s="108"/>
      <c r="AF44" s="108"/>
      <c r="AG44" s="108"/>
      <c r="AH44" s="108"/>
      <c r="AI44" s="108"/>
      <c r="AJ44" s="108"/>
      <c r="AL44" s="108"/>
      <c r="AM44" s="108"/>
      <c r="AN44" s="108"/>
      <c r="AO44" s="108"/>
      <c r="AP44" s="108"/>
      <c r="AR44" s="108"/>
      <c r="AS44" s="108"/>
      <c r="AT44" s="108"/>
      <c r="AU44" s="108"/>
      <c r="AV44" s="108"/>
      <c r="AX44" s="108"/>
      <c r="AY44" s="108"/>
      <c r="AZ44" s="108"/>
      <c r="BA44" s="108"/>
      <c r="BB44" s="108"/>
      <c r="BC44" s="101"/>
      <c r="BD44" s="112"/>
      <c r="BE44" s="112"/>
      <c r="BF44" s="108"/>
      <c r="BG44" s="108"/>
      <c r="BH44" s="108"/>
      <c r="BI44" s="101"/>
      <c r="BJ44" s="108"/>
      <c r="BK44" s="108"/>
      <c r="BL44" s="108"/>
      <c r="BM44" s="108"/>
      <c r="BN44" s="108"/>
      <c r="BO44" s="101"/>
      <c r="BP44" s="108"/>
      <c r="BQ44" s="108"/>
      <c r="BR44" s="108"/>
    </row>
    <row r="45" spans="1:71" ht="13.25" customHeight="1" x14ac:dyDescent="0.25">
      <c r="BC45" s="101"/>
      <c r="BD45" s="101"/>
      <c r="BE45" s="101"/>
      <c r="BI45" s="101"/>
      <c r="BO45" s="101"/>
    </row>
    <row r="46" spans="1:71" ht="16.649999999999999" customHeight="1" x14ac:dyDescent="0.25">
      <c r="BC46" s="101"/>
      <c r="BD46" s="101"/>
      <c r="BE46" s="101"/>
      <c r="BI46" s="101"/>
      <c r="BO46" s="101"/>
    </row>
    <row r="47" spans="1:71" ht="16.649999999999999" customHeight="1" x14ac:dyDescent="0.25">
      <c r="BC47" s="101"/>
      <c r="BD47" s="101"/>
      <c r="BE47" s="101"/>
      <c r="BI47" s="101"/>
      <c r="BO47" s="101"/>
    </row>
    <row r="48" spans="1:71" ht="16.649999999999999" customHeight="1" x14ac:dyDescent="0.25">
      <c r="BC48" s="101"/>
      <c r="BD48" s="101"/>
      <c r="BE48" s="101"/>
      <c r="BI48" s="101"/>
      <c r="BO48" s="101"/>
    </row>
    <row r="49" spans="55:67" ht="16.649999999999999" customHeight="1" x14ac:dyDescent="0.25">
      <c r="BC49" s="101"/>
      <c r="BD49" s="101"/>
      <c r="BE49" s="101"/>
      <c r="BI49" s="101"/>
      <c r="BO49" s="101"/>
    </row>
    <row r="50" spans="55:67" ht="16.649999999999999" customHeight="1" x14ac:dyDescent="0.25">
      <c r="BC50" s="101"/>
      <c r="BD50" s="101"/>
      <c r="BE50" s="101"/>
      <c r="BI50" s="101"/>
      <c r="BO50" s="101"/>
    </row>
    <row r="51" spans="55:67" ht="16.649999999999999" customHeight="1" x14ac:dyDescent="0.25">
      <c r="BC51" s="101"/>
      <c r="BD51" s="101"/>
      <c r="BE51" s="101"/>
      <c r="BI51" s="101"/>
      <c r="BO51" s="101"/>
    </row>
    <row r="52" spans="55:67" ht="16.649999999999999" customHeight="1" x14ac:dyDescent="0.25">
      <c r="BC52" s="101"/>
      <c r="BD52" s="101"/>
      <c r="BE52" s="101"/>
      <c r="BI52" s="101"/>
      <c r="BO52" s="101"/>
    </row>
    <row r="53" spans="55:67" ht="16.649999999999999" customHeight="1" x14ac:dyDescent="0.25">
      <c r="BC53" s="101"/>
      <c r="BD53" s="101"/>
      <c r="BE53" s="101"/>
      <c r="BI53" s="101"/>
      <c r="BO53" s="101"/>
    </row>
    <row r="54" spans="55:67" ht="16.649999999999999" customHeight="1" x14ac:dyDescent="0.25">
      <c r="BC54" s="101"/>
      <c r="BD54" s="101"/>
      <c r="BE54" s="101"/>
      <c r="BI54" s="101"/>
      <c r="BO54" s="101"/>
    </row>
    <row r="55" spans="55:67" ht="16.649999999999999" customHeight="1" x14ac:dyDescent="0.25">
      <c r="BC55" s="101"/>
      <c r="BD55" s="101"/>
      <c r="BE55" s="101"/>
      <c r="BI55" s="101"/>
      <c r="BO55" s="101"/>
    </row>
    <row r="56" spans="55:67" ht="16.649999999999999" customHeight="1" x14ac:dyDescent="0.25">
      <c r="BC56" s="101"/>
      <c r="BD56" s="101"/>
      <c r="BE56" s="101"/>
      <c r="BI56" s="101"/>
      <c r="BO56" s="101"/>
    </row>
    <row r="57" spans="55:67" ht="16.649999999999999" customHeight="1" x14ac:dyDescent="0.25">
      <c r="BC57" s="101"/>
      <c r="BD57" s="101"/>
      <c r="BE57" s="101"/>
      <c r="BI57" s="101"/>
      <c r="BO57" s="101"/>
    </row>
    <row r="58" spans="55:67" ht="16.649999999999999" customHeight="1" x14ac:dyDescent="0.25">
      <c r="BC58" s="101"/>
      <c r="BD58" s="101"/>
      <c r="BE58" s="101"/>
      <c r="BI58" s="101"/>
      <c r="BO58" s="101"/>
    </row>
    <row r="59" spans="55:67" ht="16.649999999999999" customHeight="1" x14ac:dyDescent="0.25">
      <c r="BC59" s="101"/>
      <c r="BD59" s="101"/>
      <c r="BE59" s="101"/>
      <c r="BI59" s="101"/>
      <c r="BO59" s="101"/>
    </row>
    <row r="60" spans="55:67" ht="16.649999999999999" customHeight="1" x14ac:dyDescent="0.25">
      <c r="BC60" s="101"/>
      <c r="BD60" s="101"/>
      <c r="BE60" s="101"/>
      <c r="BI60" s="101"/>
      <c r="BO60" s="101"/>
    </row>
    <row r="61" spans="55:67" ht="16.649999999999999" customHeight="1" x14ac:dyDescent="0.25">
      <c r="BC61" s="101"/>
      <c r="BD61" s="101"/>
      <c r="BE61" s="101"/>
      <c r="BI61" s="101"/>
      <c r="BO61" s="101"/>
    </row>
    <row r="62" spans="55:67" ht="16.649999999999999" customHeight="1" x14ac:dyDescent="0.25">
      <c r="BC62" s="101"/>
      <c r="BD62" s="101"/>
      <c r="BE62" s="101"/>
      <c r="BI62" s="101"/>
      <c r="BO62" s="101"/>
    </row>
    <row r="63" spans="55:67" ht="16.649999999999999" customHeight="1" x14ac:dyDescent="0.25">
      <c r="BC63" s="101"/>
      <c r="BD63" s="101"/>
      <c r="BE63" s="101"/>
      <c r="BI63" s="101"/>
      <c r="BO63" s="101"/>
    </row>
    <row r="64" spans="55:67" ht="16.649999999999999" customHeight="1" x14ac:dyDescent="0.25">
      <c r="BC64" s="101"/>
      <c r="BD64" s="101"/>
      <c r="BE64" s="101"/>
      <c r="BI64" s="101"/>
      <c r="BO64" s="101"/>
    </row>
    <row r="65" spans="55:67" ht="16.649999999999999" customHeight="1" x14ac:dyDescent="0.25">
      <c r="BC65" s="101"/>
      <c r="BD65" s="101"/>
      <c r="BE65" s="101"/>
      <c r="BI65" s="101"/>
      <c r="BO65" s="101"/>
    </row>
    <row r="66" spans="55:67" ht="16.649999999999999" customHeight="1" x14ac:dyDescent="0.25">
      <c r="BC66" s="101"/>
      <c r="BD66" s="101"/>
      <c r="BE66" s="101"/>
      <c r="BI66" s="101"/>
      <c r="BO66" s="101"/>
    </row>
    <row r="67" spans="55:67" ht="16.649999999999999" customHeight="1" x14ac:dyDescent="0.25">
      <c r="BC67" s="101"/>
      <c r="BD67" s="101"/>
      <c r="BE67" s="101"/>
      <c r="BI67" s="101"/>
      <c r="BO67" s="101"/>
    </row>
    <row r="68" spans="55:67" ht="16.649999999999999" customHeight="1" x14ac:dyDescent="0.25">
      <c r="BC68" s="101"/>
      <c r="BD68" s="101"/>
      <c r="BE68" s="101"/>
      <c r="BI68" s="101"/>
      <c r="BO68" s="101"/>
    </row>
    <row r="69" spans="55:67" ht="16.649999999999999" customHeight="1" x14ac:dyDescent="0.25">
      <c r="BC69" s="101"/>
      <c r="BD69" s="101"/>
      <c r="BE69" s="101"/>
      <c r="BI69" s="101"/>
      <c r="BO69" s="101"/>
    </row>
    <row r="70" spans="55:67" ht="16.649999999999999" customHeight="1" x14ac:dyDescent="0.25">
      <c r="BC70" s="101"/>
      <c r="BD70" s="101"/>
      <c r="BE70" s="101"/>
      <c r="BI70" s="101"/>
      <c r="BO70" s="101"/>
    </row>
    <row r="71" spans="55:67" ht="16.649999999999999" customHeight="1" x14ac:dyDescent="0.25">
      <c r="BC71" s="101"/>
      <c r="BD71" s="101"/>
      <c r="BE71" s="101"/>
      <c r="BI71" s="101"/>
      <c r="BO71" s="101"/>
    </row>
    <row r="72" spans="55:67" ht="16.649999999999999" customHeight="1" x14ac:dyDescent="0.25">
      <c r="BC72" s="101"/>
      <c r="BD72" s="101"/>
      <c r="BE72" s="101"/>
      <c r="BI72" s="101"/>
      <c r="BO72" s="101"/>
    </row>
    <row r="73" spans="55:67" ht="16.649999999999999" customHeight="1" x14ac:dyDescent="0.25">
      <c r="BC73" s="101"/>
      <c r="BD73" s="101"/>
      <c r="BE73" s="101"/>
      <c r="BI73" s="101"/>
      <c r="BO73" s="101"/>
    </row>
    <row r="74" spans="55:67" ht="16.649999999999999" customHeight="1" x14ac:dyDescent="0.25">
      <c r="BC74" s="101"/>
      <c r="BD74" s="101"/>
      <c r="BE74" s="101"/>
      <c r="BI74" s="101"/>
      <c r="BO74" s="101"/>
    </row>
    <row r="75" spans="55:67" ht="16.649999999999999" customHeight="1" x14ac:dyDescent="0.25">
      <c r="BC75" s="101"/>
      <c r="BD75" s="101"/>
      <c r="BE75" s="101"/>
      <c r="BI75" s="101"/>
      <c r="BO75" s="101"/>
    </row>
    <row r="76" spans="55:67" ht="16.649999999999999" customHeight="1" x14ac:dyDescent="0.25">
      <c r="BC76" s="101"/>
      <c r="BD76" s="101"/>
      <c r="BE76" s="101"/>
      <c r="BI76" s="101"/>
      <c r="BO76" s="101"/>
    </row>
    <row r="77" spans="55:67" ht="16.649999999999999" customHeight="1" x14ac:dyDescent="0.25">
      <c r="BC77" s="101"/>
      <c r="BD77" s="101"/>
      <c r="BE77" s="101"/>
      <c r="BI77" s="101"/>
      <c r="BO77" s="101"/>
    </row>
    <row r="78" spans="55:67" ht="16.649999999999999" customHeight="1" x14ac:dyDescent="0.25">
      <c r="BC78" s="101"/>
      <c r="BD78" s="101"/>
      <c r="BE78" s="101"/>
      <c r="BI78" s="101"/>
      <c r="BO78" s="101"/>
    </row>
    <row r="79" spans="55:67" ht="16.649999999999999" customHeight="1" x14ac:dyDescent="0.25">
      <c r="BC79" s="101"/>
      <c r="BD79" s="101"/>
      <c r="BE79" s="101"/>
      <c r="BI79" s="101"/>
      <c r="BO79" s="101"/>
    </row>
    <row r="80" spans="55:67" ht="16.649999999999999" customHeight="1" x14ac:dyDescent="0.25">
      <c r="BC80" s="101"/>
      <c r="BD80" s="101"/>
      <c r="BE80" s="101"/>
      <c r="BI80" s="101"/>
      <c r="BO80" s="101"/>
    </row>
    <row r="81" spans="55:67" ht="16.649999999999999" customHeight="1" x14ac:dyDescent="0.25">
      <c r="BC81" s="101"/>
      <c r="BD81" s="101"/>
      <c r="BE81" s="101"/>
      <c r="BI81" s="101"/>
      <c r="BO81" s="101"/>
    </row>
    <row r="82" spans="55:67" ht="16.649999999999999" customHeight="1" x14ac:dyDescent="0.25">
      <c r="BC82" s="101"/>
      <c r="BD82" s="101"/>
      <c r="BE82" s="101"/>
      <c r="BI82" s="101"/>
      <c r="BO82" s="101"/>
    </row>
    <row r="83" spans="55:67" ht="16.649999999999999" customHeight="1" x14ac:dyDescent="0.25">
      <c r="BC83" s="101"/>
      <c r="BD83" s="101"/>
      <c r="BE83" s="101"/>
      <c r="BI83" s="101"/>
      <c r="BO83" s="101"/>
    </row>
    <row r="84" spans="55:67" ht="16.649999999999999" customHeight="1" x14ac:dyDescent="0.25">
      <c r="BC84" s="101"/>
      <c r="BD84" s="101"/>
      <c r="BE84" s="101"/>
      <c r="BI84" s="101"/>
      <c r="BO84" s="101"/>
    </row>
    <row r="85" spans="55:67" ht="16.649999999999999" customHeight="1" x14ac:dyDescent="0.25">
      <c r="BC85" s="101"/>
      <c r="BD85" s="101"/>
      <c r="BE85" s="101"/>
      <c r="BI85" s="101"/>
      <c r="BO85" s="101"/>
    </row>
    <row r="86" spans="55:67" ht="16.649999999999999" customHeight="1" x14ac:dyDescent="0.25">
      <c r="BC86" s="101"/>
      <c r="BD86" s="101"/>
      <c r="BE86" s="101"/>
      <c r="BI86" s="101"/>
      <c r="BO86" s="101"/>
    </row>
    <row r="87" spans="55:67" ht="16.649999999999999" customHeight="1" x14ac:dyDescent="0.25">
      <c r="BC87" s="101"/>
      <c r="BD87" s="101"/>
      <c r="BE87" s="101"/>
      <c r="BI87" s="101"/>
      <c r="BO87" s="101"/>
    </row>
    <row r="88" spans="55:67" ht="16.649999999999999" customHeight="1" x14ac:dyDescent="0.25">
      <c r="BC88" s="101"/>
      <c r="BD88" s="101"/>
      <c r="BE88" s="101"/>
      <c r="BI88" s="101"/>
      <c r="BO88" s="101"/>
    </row>
    <row r="89" spans="55:67" ht="16.649999999999999" customHeight="1" x14ac:dyDescent="0.25">
      <c r="BC89" s="101"/>
      <c r="BD89" s="101"/>
      <c r="BE89" s="101"/>
      <c r="BI89" s="101"/>
      <c r="BO89" s="101"/>
    </row>
    <row r="90" spans="55:67" ht="16.649999999999999" customHeight="1" x14ac:dyDescent="0.25">
      <c r="BC90" s="101"/>
      <c r="BD90" s="101"/>
      <c r="BE90" s="101"/>
      <c r="BI90" s="101"/>
      <c r="BO90" s="101"/>
    </row>
    <row r="91" spans="55:67" ht="16.649999999999999" customHeight="1" x14ac:dyDescent="0.25">
      <c r="BC91" s="101"/>
      <c r="BD91" s="101"/>
      <c r="BE91" s="101"/>
      <c r="BI91" s="101"/>
      <c r="BO91" s="101"/>
    </row>
    <row r="92" spans="55:67" ht="16.649999999999999" customHeight="1" x14ac:dyDescent="0.25">
      <c r="BC92" s="101"/>
      <c r="BD92" s="101"/>
      <c r="BE92" s="101"/>
      <c r="BI92" s="101"/>
      <c r="BO92" s="101"/>
    </row>
    <row r="93" spans="55:67" ht="16.649999999999999" customHeight="1" x14ac:dyDescent="0.25">
      <c r="BC93" s="101"/>
      <c r="BD93" s="101"/>
      <c r="BE93" s="101"/>
      <c r="BI93" s="101"/>
      <c r="BO93" s="101"/>
    </row>
    <row r="94" spans="55:67" ht="16.649999999999999" customHeight="1" x14ac:dyDescent="0.25">
      <c r="BC94" s="101"/>
      <c r="BD94" s="101"/>
      <c r="BE94" s="101"/>
      <c r="BI94" s="101"/>
      <c r="BO94" s="101"/>
    </row>
    <row r="95" spans="55:67" ht="16.649999999999999" customHeight="1" x14ac:dyDescent="0.25">
      <c r="BC95" s="101"/>
      <c r="BD95" s="101"/>
      <c r="BE95" s="101"/>
      <c r="BI95" s="101"/>
      <c r="BO95" s="101"/>
    </row>
    <row r="96" spans="55:67" ht="16.649999999999999" customHeight="1" x14ac:dyDescent="0.25">
      <c r="BC96" s="101"/>
      <c r="BD96" s="101"/>
      <c r="BE96" s="101"/>
      <c r="BI96" s="101"/>
      <c r="BO96" s="101"/>
    </row>
    <row r="97" spans="55:67" ht="16.649999999999999" customHeight="1" x14ac:dyDescent="0.25">
      <c r="BC97" s="101"/>
      <c r="BD97" s="101"/>
      <c r="BE97" s="101"/>
      <c r="BI97" s="101"/>
      <c r="BO97" s="101"/>
    </row>
    <row r="98" spans="55:67" ht="16.649999999999999" customHeight="1" x14ac:dyDescent="0.25">
      <c r="BC98" s="101"/>
      <c r="BD98" s="101"/>
      <c r="BE98" s="101"/>
      <c r="BI98" s="101"/>
      <c r="BO98" s="101"/>
    </row>
    <row r="99" spans="55:67" ht="16.649999999999999" customHeight="1" x14ac:dyDescent="0.25">
      <c r="BC99" s="101"/>
      <c r="BD99" s="101"/>
      <c r="BE99" s="101"/>
      <c r="BI99" s="101"/>
      <c r="BO99" s="101"/>
    </row>
    <row r="100" spans="55:67" ht="16.649999999999999" customHeight="1" x14ac:dyDescent="0.25">
      <c r="BC100" s="101"/>
      <c r="BD100" s="101"/>
      <c r="BE100" s="101"/>
      <c r="BI100" s="101"/>
      <c r="BO100" s="101"/>
    </row>
    <row r="101" spans="55:67" ht="16.649999999999999" customHeight="1" x14ac:dyDescent="0.25">
      <c r="BC101" s="101"/>
      <c r="BD101" s="101"/>
      <c r="BE101" s="101"/>
      <c r="BI101" s="101"/>
      <c r="BO101" s="101"/>
    </row>
  </sheetData>
  <mergeCells count="4">
    <mergeCell ref="A1:A3"/>
    <mergeCell ref="A4:A5"/>
    <mergeCell ref="AZ37:BA37"/>
    <mergeCell ref="A37:AV37"/>
  </mergeCells>
  <pageMargins left="0.75" right="0.75" top="1" bottom="1" header="0.5" footer="0.5"/>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O102"/>
  <sheetViews>
    <sheetView workbookViewId="0">
      <pane xSplit="1" ySplit="7" topLeftCell="B8" activePane="bottomRight" state="frozen"/>
      <selection pane="topRight"/>
      <selection pane="bottomLeft"/>
      <selection pane="bottomRight" activeCell="A6" sqref="A6"/>
    </sheetView>
  </sheetViews>
  <sheetFormatPr defaultColWidth="13.08984375" defaultRowHeight="12.5" x14ac:dyDescent="0.25"/>
  <cols>
    <col min="1" max="1" width="52.90625" customWidth="1"/>
    <col min="2" max="2" width="9.26953125" customWidth="1"/>
    <col min="3" max="3" width="0" hidden="1" customWidth="1"/>
    <col min="4" max="4" width="9.26953125" customWidth="1"/>
    <col min="5" max="5" width="0" hidden="1" customWidth="1"/>
    <col min="6" max="6" width="9.26953125" customWidth="1"/>
    <col min="7" max="7" width="0" hidden="1" customWidth="1"/>
    <col min="8" max="8" width="9.26953125" customWidth="1"/>
    <col min="9" max="9" width="0" hidden="1" customWidth="1"/>
    <col min="10" max="10" width="9.26953125" customWidth="1"/>
    <col min="11" max="11" width="0" hidden="1" customWidth="1"/>
    <col min="12" max="12" width="9.26953125" customWidth="1"/>
    <col min="13" max="13" width="0" hidden="1" customWidth="1"/>
    <col min="14" max="14" width="9.26953125" customWidth="1"/>
    <col min="15" max="15" width="0" hidden="1" customWidth="1"/>
    <col min="16" max="16" width="9.26953125" customWidth="1"/>
    <col min="17" max="17" width="0" hidden="1" customWidth="1"/>
    <col min="18" max="18" width="9.26953125" customWidth="1"/>
    <col min="19" max="19" width="0" hidden="1" customWidth="1"/>
    <col min="20" max="20" width="9.26953125" customWidth="1"/>
    <col min="21" max="21" width="0" hidden="1" customWidth="1"/>
    <col min="22" max="26" width="9.26953125" customWidth="1"/>
    <col min="27" max="27" width="0" hidden="1" customWidth="1"/>
    <col min="28" max="32" width="9.26953125" customWidth="1"/>
    <col min="33" max="33" width="0" hidden="1" customWidth="1"/>
    <col min="34" max="38" width="9.26953125" customWidth="1"/>
    <col min="39" max="39" width="0" hidden="1" customWidth="1"/>
    <col min="40" max="44" width="9.26953125" customWidth="1"/>
    <col min="45" max="45" width="0" hidden="1" customWidth="1"/>
    <col min="46" max="50" width="9.26953125" customWidth="1"/>
    <col min="51" max="51" width="0" hidden="1" customWidth="1"/>
    <col min="52" max="56" width="9.26953125" customWidth="1"/>
    <col min="57" max="57" width="0" hidden="1" customWidth="1"/>
    <col min="58" max="62" width="9.26953125" customWidth="1"/>
    <col min="63" max="63" width="0" hidden="1" customWidth="1"/>
    <col min="64" max="66" width="9.26953125" customWidth="1"/>
  </cols>
  <sheetData>
    <row r="1" spans="1:67" ht="16.649999999999999" customHeight="1" x14ac:dyDescent="0.25">
      <c r="A1" s="581" t="s">
        <v>0</v>
      </c>
    </row>
    <row r="2" spans="1:67" ht="16.649999999999999" customHeight="1" x14ac:dyDescent="0.25">
      <c r="A2" s="568"/>
    </row>
    <row r="3" spans="1:67" ht="16.649999999999999" customHeight="1" x14ac:dyDescent="0.25">
      <c r="A3" s="568"/>
    </row>
    <row r="4" spans="1:67" ht="16.649999999999999" customHeight="1" x14ac:dyDescent="0.25">
      <c r="A4" s="569" t="s">
        <v>465</v>
      </c>
    </row>
    <row r="5" spans="1:67" ht="16.649999999999999" customHeight="1" x14ac:dyDescent="0.25">
      <c r="A5" s="568"/>
    </row>
    <row r="6" spans="1:67" ht="16.649999999999999" customHeight="1" x14ac:dyDescent="0.25">
      <c r="B6" s="3" t="s">
        <v>4</v>
      </c>
      <c r="C6" s="503"/>
      <c r="D6" s="3" t="s">
        <v>5</v>
      </c>
      <c r="E6" s="503"/>
      <c r="F6" s="3" t="s">
        <v>6</v>
      </c>
      <c r="G6" s="503"/>
      <c r="H6" s="3" t="s">
        <v>7</v>
      </c>
      <c r="I6" s="503"/>
      <c r="J6" s="3" t="s">
        <v>8</v>
      </c>
      <c r="K6" s="503"/>
      <c r="L6" s="3" t="s">
        <v>9</v>
      </c>
      <c r="M6" s="503"/>
      <c r="N6" s="3" t="s">
        <v>10</v>
      </c>
      <c r="O6" s="503"/>
      <c r="P6" s="3" t="s">
        <v>11</v>
      </c>
      <c r="Q6" s="503"/>
      <c r="R6" s="3" t="s">
        <v>12</v>
      </c>
      <c r="S6" s="503"/>
      <c r="T6" s="3" t="s">
        <v>13</v>
      </c>
      <c r="U6" s="102"/>
      <c r="V6" s="4" t="s">
        <v>14</v>
      </c>
      <c r="W6" s="5" t="s">
        <v>15</v>
      </c>
      <c r="X6" s="5" t="s">
        <v>16</v>
      </c>
      <c r="Y6" s="6" t="s">
        <v>17</v>
      </c>
      <c r="Z6" s="3" t="s">
        <v>18</v>
      </c>
      <c r="AA6" s="102"/>
      <c r="AB6" s="4" t="s">
        <v>19</v>
      </c>
      <c r="AC6" s="5" t="s">
        <v>20</v>
      </c>
      <c r="AD6" s="5" t="s">
        <v>21</v>
      </c>
      <c r="AE6" s="6" t="s">
        <v>22</v>
      </c>
      <c r="AF6" s="3" t="s">
        <v>23</v>
      </c>
      <c r="AG6" s="102"/>
      <c r="AH6" s="4" t="s">
        <v>24</v>
      </c>
      <c r="AI6" s="5" t="s">
        <v>25</v>
      </c>
      <c r="AJ6" s="5" t="s">
        <v>26</v>
      </c>
      <c r="AK6" s="6" t="s">
        <v>27</v>
      </c>
      <c r="AL6" s="3" t="s">
        <v>28</v>
      </c>
      <c r="AM6" s="102"/>
      <c r="AN6" s="4" t="s">
        <v>29</v>
      </c>
      <c r="AO6" s="5" t="s">
        <v>30</v>
      </c>
      <c r="AP6" s="5" t="s">
        <v>31</v>
      </c>
      <c r="AQ6" s="6" t="s">
        <v>32</v>
      </c>
      <c r="AR6" s="3" t="s">
        <v>33</v>
      </c>
      <c r="AS6" s="102"/>
      <c r="AT6" s="4" t="s">
        <v>34</v>
      </c>
      <c r="AU6" s="5" t="s">
        <v>35</v>
      </c>
      <c r="AV6" s="5" t="s">
        <v>36</v>
      </c>
      <c r="AW6" s="6" t="s">
        <v>37</v>
      </c>
      <c r="AX6" s="3" t="s">
        <v>38</v>
      </c>
      <c r="AY6" s="102"/>
      <c r="AZ6" s="4" t="s">
        <v>39</v>
      </c>
      <c r="BA6" s="5" t="s">
        <v>40</v>
      </c>
      <c r="BB6" s="5" t="s">
        <v>41</v>
      </c>
      <c r="BC6" s="6" t="s">
        <v>42</v>
      </c>
      <c r="BD6" s="3" t="s">
        <v>43</v>
      </c>
      <c r="BE6" s="102"/>
      <c r="BF6" s="4" t="s">
        <v>44</v>
      </c>
      <c r="BG6" s="5" t="s">
        <v>45</v>
      </c>
      <c r="BH6" s="5" t="s">
        <v>46</v>
      </c>
      <c r="BI6" s="6" t="s">
        <v>47</v>
      </c>
      <c r="BJ6" s="3" t="s">
        <v>48</v>
      </c>
      <c r="BK6" s="102"/>
      <c r="BL6" s="4" t="s">
        <v>49</v>
      </c>
      <c r="BM6" s="6" t="s">
        <v>50</v>
      </c>
      <c r="BN6" s="3" t="s">
        <v>51</v>
      </c>
      <c r="BO6" s="104"/>
    </row>
    <row r="7" spans="1:67" ht="16.649999999999999" customHeight="1" x14ac:dyDescent="0.25">
      <c r="B7" s="140" t="s">
        <v>53</v>
      </c>
      <c r="C7" s="102"/>
      <c r="D7" s="140" t="s">
        <v>53</v>
      </c>
      <c r="E7" s="102"/>
      <c r="F7" s="140" t="s">
        <v>53</v>
      </c>
      <c r="G7" s="102"/>
      <c r="H7" s="140" t="s">
        <v>53</v>
      </c>
      <c r="I7" s="102"/>
      <c r="J7" s="140" t="s">
        <v>53</v>
      </c>
      <c r="K7" s="102"/>
      <c r="L7" s="140" t="s">
        <v>53</v>
      </c>
      <c r="M7" s="102"/>
      <c r="N7" s="140" t="s">
        <v>53</v>
      </c>
      <c r="O7" s="102"/>
      <c r="P7" s="140" t="s">
        <v>53</v>
      </c>
      <c r="Q7" s="102"/>
      <c r="R7" s="140" t="s">
        <v>53</v>
      </c>
      <c r="S7" s="102"/>
      <c r="T7" s="8" t="s">
        <v>53</v>
      </c>
      <c r="U7" s="102"/>
      <c r="V7" s="9" t="s">
        <v>54</v>
      </c>
      <c r="W7" s="10" t="s">
        <v>55</v>
      </c>
      <c r="X7" s="10" t="s">
        <v>56</v>
      </c>
      <c r="Y7" s="11" t="s">
        <v>57</v>
      </c>
      <c r="Z7" s="8" t="s">
        <v>53</v>
      </c>
      <c r="AA7" s="102"/>
      <c r="AB7" s="9" t="s">
        <v>58</v>
      </c>
      <c r="AC7" s="10" t="s">
        <v>59</v>
      </c>
      <c r="AD7" s="10" t="s">
        <v>60</v>
      </c>
      <c r="AE7" s="11" t="s">
        <v>61</v>
      </c>
      <c r="AF7" s="8" t="s">
        <v>53</v>
      </c>
      <c r="AG7" s="102"/>
      <c r="AH7" s="9" t="s">
        <v>62</v>
      </c>
      <c r="AI7" s="10" t="s">
        <v>63</v>
      </c>
      <c r="AJ7" s="10" t="s">
        <v>64</v>
      </c>
      <c r="AK7" s="11" t="s">
        <v>65</v>
      </c>
      <c r="AL7" s="8" t="s">
        <v>53</v>
      </c>
      <c r="AM7" s="102"/>
      <c r="AN7" s="9" t="s">
        <v>66</v>
      </c>
      <c r="AO7" s="10" t="s">
        <v>67</v>
      </c>
      <c r="AP7" s="10" t="s">
        <v>68</v>
      </c>
      <c r="AQ7" s="11" t="s">
        <v>69</v>
      </c>
      <c r="AR7" s="8" t="s">
        <v>53</v>
      </c>
      <c r="AS7" s="102"/>
      <c r="AT7" s="9" t="s">
        <v>70</v>
      </c>
      <c r="AU7" s="10" t="s">
        <v>71</v>
      </c>
      <c r="AV7" s="10" t="s">
        <v>72</v>
      </c>
      <c r="AW7" s="11" t="s">
        <v>73</v>
      </c>
      <c r="AX7" s="8" t="s">
        <v>53</v>
      </c>
      <c r="AY7" s="102"/>
      <c r="AZ7" s="9" t="s">
        <v>74</v>
      </c>
      <c r="BA7" s="10" t="s">
        <v>75</v>
      </c>
      <c r="BB7" s="10" t="s">
        <v>76</v>
      </c>
      <c r="BC7" s="11" t="s">
        <v>77</v>
      </c>
      <c r="BD7" s="8" t="s">
        <v>53</v>
      </c>
      <c r="BE7" s="102"/>
      <c r="BF7" s="9" t="s">
        <v>78</v>
      </c>
      <c r="BG7" s="10" t="s">
        <v>79</v>
      </c>
      <c r="BH7" s="10" t="s">
        <v>80</v>
      </c>
      <c r="BI7" s="11" t="s">
        <v>81</v>
      </c>
      <c r="BJ7" s="8" t="s">
        <v>53</v>
      </c>
      <c r="BK7" s="102"/>
      <c r="BL7" s="9" t="s">
        <v>82</v>
      </c>
      <c r="BM7" s="11" t="s">
        <v>83</v>
      </c>
      <c r="BN7" s="8" t="s">
        <v>84</v>
      </c>
      <c r="BO7" s="104"/>
    </row>
    <row r="8" spans="1:67" ht="13.25" customHeight="1" x14ac:dyDescent="0.25">
      <c r="B8" s="504"/>
      <c r="C8" s="102"/>
      <c r="D8" s="504"/>
      <c r="E8" s="102"/>
      <c r="F8" s="504"/>
      <c r="G8" s="102"/>
      <c r="H8" s="504"/>
      <c r="I8" s="102"/>
      <c r="J8" s="504"/>
      <c r="K8" s="102"/>
      <c r="L8" s="504"/>
      <c r="M8" s="102"/>
      <c r="N8" s="504"/>
      <c r="O8" s="102"/>
      <c r="P8" s="504"/>
      <c r="Q8" s="102"/>
      <c r="R8" s="504"/>
      <c r="S8" s="102"/>
      <c r="T8" s="504"/>
      <c r="U8" s="102"/>
      <c r="V8" s="107"/>
      <c r="W8" s="108"/>
      <c r="X8" s="108"/>
      <c r="Y8" s="109"/>
      <c r="Z8" s="504"/>
      <c r="AA8" s="102"/>
      <c r="AB8" s="107"/>
      <c r="AC8" s="108"/>
      <c r="AD8" s="108"/>
      <c r="AE8" s="109"/>
      <c r="AF8" s="504"/>
      <c r="AG8" s="102"/>
      <c r="AH8" s="107"/>
      <c r="AI8" s="108"/>
      <c r="AJ8" s="108"/>
      <c r="AK8" s="109"/>
      <c r="AL8" s="504"/>
      <c r="AM8" s="102"/>
      <c r="AN8" s="107"/>
      <c r="AO8" s="108"/>
      <c r="AP8" s="108"/>
      <c r="AQ8" s="109"/>
      <c r="AR8" s="504"/>
      <c r="AS8" s="102"/>
      <c r="AT8" s="107"/>
      <c r="AU8" s="108"/>
      <c r="AV8" s="108"/>
      <c r="AW8" s="109"/>
      <c r="AX8" s="504"/>
      <c r="AY8" s="102"/>
      <c r="AZ8" s="107"/>
      <c r="BA8" s="108"/>
      <c r="BB8" s="108"/>
      <c r="BC8" s="109"/>
      <c r="BD8" s="320"/>
      <c r="BE8" s="102"/>
      <c r="BF8" s="107"/>
      <c r="BG8" s="108"/>
      <c r="BH8" s="108"/>
      <c r="BI8" s="109"/>
      <c r="BJ8" s="320"/>
      <c r="BK8" s="102"/>
      <c r="BL8" s="107"/>
      <c r="BM8" s="109"/>
      <c r="BN8" s="320"/>
      <c r="BO8" s="104"/>
    </row>
    <row r="9" spans="1:67" ht="13.25" customHeight="1" x14ac:dyDescent="0.25">
      <c r="A9" s="163" t="s">
        <v>466</v>
      </c>
      <c r="B9" s="479">
        <v>18865</v>
      </c>
      <c r="C9" s="102"/>
      <c r="D9" s="479">
        <v>27205</v>
      </c>
      <c r="E9" s="102"/>
      <c r="F9" s="479">
        <v>41160</v>
      </c>
      <c r="G9" s="102"/>
      <c r="H9" s="479">
        <v>61582</v>
      </c>
      <c r="I9" s="102"/>
      <c r="J9" s="479">
        <v>76848</v>
      </c>
      <c r="K9" s="102"/>
      <c r="L9" s="479">
        <v>93080</v>
      </c>
      <c r="M9" s="102"/>
      <c r="N9" s="479">
        <v>55174</v>
      </c>
      <c r="O9" s="102"/>
      <c r="P9" s="479">
        <v>46124</v>
      </c>
      <c r="Q9" s="102"/>
      <c r="R9" s="479">
        <v>85914</v>
      </c>
      <c r="S9" s="102"/>
      <c r="T9" s="479">
        <v>96324</v>
      </c>
      <c r="U9" s="102"/>
      <c r="V9" s="147">
        <v>12085</v>
      </c>
      <c r="W9" s="148">
        <v>67609</v>
      </c>
      <c r="X9" s="148">
        <v>-17531</v>
      </c>
      <c r="Y9" s="149">
        <v>16030</v>
      </c>
      <c r="Z9" s="479">
        <v>78193</v>
      </c>
      <c r="AA9" s="102"/>
      <c r="AB9" s="147">
        <v>-27808</v>
      </c>
      <c r="AC9" s="148">
        <v>33705</v>
      </c>
      <c r="AD9" s="148">
        <v>-41943</v>
      </c>
      <c r="AE9" s="149">
        <v>-9656</v>
      </c>
      <c r="AF9" s="479">
        <v>-45702</v>
      </c>
      <c r="AG9" s="102"/>
      <c r="AH9" s="147">
        <v>46613</v>
      </c>
      <c r="AI9" s="148">
        <v>72709</v>
      </c>
      <c r="AJ9" s="148">
        <v>16627</v>
      </c>
      <c r="AK9" s="149">
        <v>21851</v>
      </c>
      <c r="AL9" s="479">
        <v>157800</v>
      </c>
      <c r="AM9" s="102"/>
      <c r="AN9" s="147">
        <v>-5988</v>
      </c>
      <c r="AO9" s="148">
        <v>90615</v>
      </c>
      <c r="AP9" s="148">
        <v>29615</v>
      </c>
      <c r="AQ9" s="149">
        <v>49365</v>
      </c>
      <c r="AR9" s="479">
        <v>163607</v>
      </c>
      <c r="AS9" s="102"/>
      <c r="AT9" s="147">
        <v>25379</v>
      </c>
      <c r="AU9" s="148">
        <v>121595</v>
      </c>
      <c r="AV9" s="148">
        <v>-87736</v>
      </c>
      <c r="AW9" s="149">
        <v>-3269</v>
      </c>
      <c r="AX9" s="479">
        <v>55969</v>
      </c>
      <c r="AY9" s="102"/>
      <c r="AZ9" s="158">
        <v>35986000</v>
      </c>
      <c r="BA9" s="159">
        <v>94194000</v>
      </c>
      <c r="BB9" s="159">
        <v>-15697000</v>
      </c>
      <c r="BC9" s="162">
        <v>9027000</v>
      </c>
      <c r="BD9" s="480">
        <v>123510000</v>
      </c>
      <c r="BE9" s="102"/>
      <c r="BF9" s="158">
        <v>16939000</v>
      </c>
      <c r="BG9" s="159">
        <v>85981000</v>
      </c>
      <c r="BH9" s="159">
        <v>-28437000</v>
      </c>
      <c r="BI9" s="162">
        <v>-27185000</v>
      </c>
      <c r="BJ9" s="480">
        <v>47298000</v>
      </c>
      <c r="BK9" s="102"/>
      <c r="BL9" s="158">
        <v>-17967000</v>
      </c>
      <c r="BM9" s="162">
        <v>33578000</v>
      </c>
      <c r="BN9" s="480">
        <v>15611000</v>
      </c>
      <c r="BO9" s="104"/>
    </row>
    <row r="10" spans="1:67" ht="13.25" customHeight="1" x14ac:dyDescent="0.25">
      <c r="A10" s="163" t="s">
        <v>467</v>
      </c>
      <c r="B10" s="481">
        <v>7786</v>
      </c>
      <c r="C10" s="102"/>
      <c r="D10" s="481">
        <v>14874</v>
      </c>
      <c r="E10" s="102"/>
      <c r="F10" s="481">
        <v>25193</v>
      </c>
      <c r="G10" s="102"/>
      <c r="H10" s="481">
        <v>35713</v>
      </c>
      <c r="I10" s="102"/>
      <c r="J10" s="481">
        <v>44367</v>
      </c>
      <c r="K10" s="102"/>
      <c r="L10" s="481">
        <v>50627</v>
      </c>
      <c r="M10" s="102"/>
      <c r="N10" s="481">
        <v>59427</v>
      </c>
      <c r="O10" s="102"/>
      <c r="P10" s="481">
        <v>64325</v>
      </c>
      <c r="Q10" s="102"/>
      <c r="R10" s="481">
        <v>72282</v>
      </c>
      <c r="S10" s="102"/>
      <c r="T10" s="481">
        <v>97487</v>
      </c>
      <c r="U10" s="102"/>
      <c r="V10" s="168">
        <v>30226</v>
      </c>
      <c r="W10" s="169">
        <v>31805</v>
      </c>
      <c r="X10" s="169">
        <v>34561</v>
      </c>
      <c r="Y10" s="170">
        <v>35527</v>
      </c>
      <c r="Z10" s="481">
        <v>132119</v>
      </c>
      <c r="AA10" s="102"/>
      <c r="AB10" s="168">
        <v>35541</v>
      </c>
      <c r="AC10" s="169">
        <v>36977</v>
      </c>
      <c r="AD10" s="169">
        <v>44522</v>
      </c>
      <c r="AE10" s="170">
        <v>42616</v>
      </c>
      <c r="AF10" s="481">
        <v>159656</v>
      </c>
      <c r="AG10" s="102"/>
      <c r="AH10" s="168">
        <v>42384</v>
      </c>
      <c r="AI10" s="169">
        <v>41299</v>
      </c>
      <c r="AJ10" s="169">
        <v>43437</v>
      </c>
      <c r="AK10" s="170">
        <v>41885</v>
      </c>
      <c r="AL10" s="481">
        <v>169005</v>
      </c>
      <c r="AM10" s="102"/>
      <c r="AN10" s="168">
        <v>40718</v>
      </c>
      <c r="AO10" s="169">
        <v>44502</v>
      </c>
      <c r="AP10" s="169">
        <v>44055</v>
      </c>
      <c r="AQ10" s="170">
        <v>43682</v>
      </c>
      <c r="AR10" s="481">
        <v>172957</v>
      </c>
      <c r="AS10" s="102"/>
      <c r="AT10" s="168">
        <v>42535</v>
      </c>
      <c r="AU10" s="169">
        <v>42356</v>
      </c>
      <c r="AV10" s="169">
        <v>41840</v>
      </c>
      <c r="AW10" s="170">
        <v>41212</v>
      </c>
      <c r="AX10" s="481">
        <v>167943</v>
      </c>
      <c r="AY10" s="102"/>
      <c r="AZ10" s="172">
        <v>42290000</v>
      </c>
      <c r="BA10" s="173">
        <v>43597000</v>
      </c>
      <c r="BB10" s="173">
        <v>42809000</v>
      </c>
      <c r="BC10" s="174">
        <v>44516000</v>
      </c>
      <c r="BD10" s="482">
        <v>173212000</v>
      </c>
      <c r="BE10" s="102"/>
      <c r="BF10" s="172">
        <v>44432000</v>
      </c>
      <c r="BG10" s="173">
        <v>45314000</v>
      </c>
      <c r="BH10" s="173">
        <v>43651000</v>
      </c>
      <c r="BI10" s="174">
        <v>42284000</v>
      </c>
      <c r="BJ10" s="482">
        <v>175681000</v>
      </c>
      <c r="BK10" s="102"/>
      <c r="BL10" s="172">
        <v>40942000</v>
      </c>
      <c r="BM10" s="174">
        <v>40874000</v>
      </c>
      <c r="BN10" s="482">
        <v>81816000</v>
      </c>
      <c r="BO10" s="104"/>
    </row>
    <row r="11" spans="1:67" ht="13.25" customHeight="1" x14ac:dyDescent="0.25">
      <c r="A11" s="163" t="s">
        <v>468</v>
      </c>
      <c r="B11" s="481">
        <v>0</v>
      </c>
      <c r="C11" s="102"/>
      <c r="D11" s="481">
        <v>0</v>
      </c>
      <c r="E11" s="102"/>
      <c r="F11" s="481">
        <v>0</v>
      </c>
      <c r="G11" s="102"/>
      <c r="H11" s="481">
        <v>0</v>
      </c>
      <c r="I11" s="102"/>
      <c r="J11" s="481">
        <v>0</v>
      </c>
      <c r="K11" s="102"/>
      <c r="L11" s="481">
        <v>0</v>
      </c>
      <c r="M11" s="102"/>
      <c r="N11" s="481">
        <v>0</v>
      </c>
      <c r="O11" s="102"/>
      <c r="P11" s="481">
        <v>0</v>
      </c>
      <c r="Q11" s="102"/>
      <c r="R11" s="481">
        <v>0</v>
      </c>
      <c r="S11" s="102"/>
      <c r="T11" s="481">
        <v>0</v>
      </c>
      <c r="U11" s="102"/>
      <c r="V11" s="168">
        <v>-328</v>
      </c>
      <c r="W11" s="169">
        <v>-1045</v>
      </c>
      <c r="X11" s="169">
        <v>-1030</v>
      </c>
      <c r="Y11" s="170">
        <v>-1030</v>
      </c>
      <c r="Z11" s="481">
        <v>-3433</v>
      </c>
      <c r="AA11" s="102"/>
      <c r="AB11" s="168">
        <v>-1030</v>
      </c>
      <c r="AC11" s="169">
        <v>-1030</v>
      </c>
      <c r="AD11" s="169">
        <v>-1030</v>
      </c>
      <c r="AE11" s="170">
        <v>-1030</v>
      </c>
      <c r="AF11" s="481">
        <v>-4120</v>
      </c>
      <c r="AG11" s="102"/>
      <c r="AH11" s="168">
        <v>-1030</v>
      </c>
      <c r="AI11" s="169">
        <v>-1030</v>
      </c>
      <c r="AJ11" s="169">
        <v>-1030</v>
      </c>
      <c r="AK11" s="170">
        <v>-1030</v>
      </c>
      <c r="AL11" s="481">
        <v>-4120</v>
      </c>
      <c r="AM11" s="102"/>
      <c r="AN11" s="168">
        <v>-1030</v>
      </c>
      <c r="AO11" s="169">
        <v>-1030</v>
      </c>
      <c r="AP11" s="169">
        <v>-1030</v>
      </c>
      <c r="AQ11" s="170">
        <v>-1030</v>
      </c>
      <c r="AR11" s="481">
        <v>-4120</v>
      </c>
      <c r="AS11" s="102"/>
      <c r="AT11" s="168">
        <v>0</v>
      </c>
      <c r="AU11" s="169">
        <v>0</v>
      </c>
      <c r="AV11" s="169">
        <v>0</v>
      </c>
      <c r="AW11" s="170">
        <v>0</v>
      </c>
      <c r="AX11" s="481">
        <v>0</v>
      </c>
      <c r="AY11" s="102"/>
      <c r="AZ11" s="172">
        <v>0</v>
      </c>
      <c r="BA11" s="173">
        <v>0</v>
      </c>
      <c r="BB11" s="173">
        <v>0</v>
      </c>
      <c r="BC11" s="174">
        <v>0</v>
      </c>
      <c r="BD11" s="482">
        <v>0</v>
      </c>
      <c r="BE11" s="102"/>
      <c r="BF11" s="172">
        <v>0</v>
      </c>
      <c r="BG11" s="173">
        <v>0</v>
      </c>
      <c r="BH11" s="173">
        <v>0</v>
      </c>
      <c r="BI11" s="174">
        <v>0</v>
      </c>
      <c r="BJ11" s="482">
        <v>0</v>
      </c>
      <c r="BK11" s="102"/>
      <c r="BL11" s="172">
        <v>0</v>
      </c>
      <c r="BM11" s="174">
        <v>0</v>
      </c>
      <c r="BN11" s="482">
        <v>0</v>
      </c>
      <c r="BO11" s="104"/>
    </row>
    <row r="12" spans="1:67" ht="13.25" customHeight="1" x14ac:dyDescent="0.25">
      <c r="A12" s="163" t="s">
        <v>469</v>
      </c>
      <c r="B12" s="481">
        <v>4850</v>
      </c>
      <c r="C12" s="102"/>
      <c r="D12" s="481">
        <v>8765</v>
      </c>
      <c r="E12" s="102"/>
      <c r="F12" s="481">
        <v>14747</v>
      </c>
      <c r="G12" s="102"/>
      <c r="H12" s="481">
        <v>19473</v>
      </c>
      <c r="I12" s="102"/>
      <c r="J12" s="481">
        <v>22380</v>
      </c>
      <c r="K12" s="102"/>
      <c r="L12" s="481">
        <v>21677</v>
      </c>
      <c r="M12" s="102"/>
      <c r="N12" s="481">
        <v>25413</v>
      </c>
      <c r="O12" s="102"/>
      <c r="P12" s="481">
        <v>32928</v>
      </c>
      <c r="Q12" s="102"/>
      <c r="R12" s="481">
        <v>27786</v>
      </c>
      <c r="S12" s="102"/>
      <c r="T12" s="481">
        <v>24075</v>
      </c>
      <c r="U12" s="102"/>
      <c r="V12" s="168">
        <v>6190</v>
      </c>
      <c r="W12" s="169">
        <v>6066</v>
      </c>
      <c r="X12" s="169">
        <v>5897</v>
      </c>
      <c r="Y12" s="170">
        <v>5619</v>
      </c>
      <c r="Z12" s="481">
        <v>23772</v>
      </c>
      <c r="AA12" s="102"/>
      <c r="AB12" s="168">
        <v>11571</v>
      </c>
      <c r="AC12" s="169">
        <v>11277</v>
      </c>
      <c r="AD12" s="169">
        <v>6541</v>
      </c>
      <c r="AE12" s="170">
        <v>12982</v>
      </c>
      <c r="AF12" s="481">
        <v>42371</v>
      </c>
      <c r="AG12" s="102"/>
      <c r="AH12" s="168">
        <v>6809</v>
      </c>
      <c r="AI12" s="169">
        <v>12808</v>
      </c>
      <c r="AJ12" s="169">
        <v>12774</v>
      </c>
      <c r="AK12" s="170">
        <v>16748</v>
      </c>
      <c r="AL12" s="481">
        <v>49139</v>
      </c>
      <c r="AM12" s="102"/>
      <c r="AN12" s="168">
        <v>8916</v>
      </c>
      <c r="AO12" s="169">
        <v>-2720</v>
      </c>
      <c r="AP12" s="169">
        <v>4504</v>
      </c>
      <c r="AQ12" s="170">
        <v>7596</v>
      </c>
      <c r="AR12" s="481">
        <v>18296</v>
      </c>
      <c r="AS12" s="102"/>
      <c r="AT12" s="168">
        <v>4750</v>
      </c>
      <c r="AU12" s="169">
        <v>8325</v>
      </c>
      <c r="AV12" s="169">
        <v>8908</v>
      </c>
      <c r="AW12" s="170">
        <v>11269</v>
      </c>
      <c r="AX12" s="481">
        <v>33252</v>
      </c>
      <c r="AY12" s="102"/>
      <c r="AZ12" s="172">
        <v>8283000</v>
      </c>
      <c r="BA12" s="173">
        <v>5243000</v>
      </c>
      <c r="BB12" s="173">
        <v>9545000</v>
      </c>
      <c r="BC12" s="174">
        <v>13963000</v>
      </c>
      <c r="BD12" s="482">
        <v>37034000</v>
      </c>
      <c r="BE12" s="102"/>
      <c r="BF12" s="172">
        <v>11006000</v>
      </c>
      <c r="BG12" s="173">
        <v>12505000</v>
      </c>
      <c r="BH12" s="173">
        <v>12704000</v>
      </c>
      <c r="BI12" s="174">
        <v>13551000</v>
      </c>
      <c r="BJ12" s="482">
        <v>49766000</v>
      </c>
      <c r="BK12" s="102"/>
      <c r="BL12" s="172">
        <v>10475000</v>
      </c>
      <c r="BM12" s="174">
        <v>11547000</v>
      </c>
      <c r="BN12" s="482">
        <v>22022000</v>
      </c>
      <c r="BO12" s="104"/>
    </row>
    <row r="13" spans="1:67" ht="13.25" customHeight="1" x14ac:dyDescent="0.25">
      <c r="A13" s="163" t="s">
        <v>340</v>
      </c>
      <c r="B13" s="481">
        <v>0</v>
      </c>
      <c r="C13" s="102"/>
      <c r="D13" s="481">
        <v>0</v>
      </c>
      <c r="E13" s="102"/>
      <c r="F13" s="481">
        <v>0</v>
      </c>
      <c r="G13" s="102"/>
      <c r="H13" s="481">
        <v>0</v>
      </c>
      <c r="I13" s="102"/>
      <c r="J13" s="481">
        <v>0</v>
      </c>
      <c r="K13" s="102"/>
      <c r="L13" s="481">
        <v>0</v>
      </c>
      <c r="M13" s="102"/>
      <c r="N13" s="481">
        <v>0</v>
      </c>
      <c r="O13" s="102"/>
      <c r="P13" s="481">
        <v>0</v>
      </c>
      <c r="Q13" s="102"/>
      <c r="R13" s="481">
        <v>0</v>
      </c>
      <c r="S13" s="102"/>
      <c r="T13" s="481">
        <v>0</v>
      </c>
      <c r="U13" s="102"/>
      <c r="V13" s="168">
        <v>1584</v>
      </c>
      <c r="W13" s="169">
        <v>1553</v>
      </c>
      <c r="X13" s="169">
        <v>0</v>
      </c>
      <c r="Y13" s="170">
        <v>824</v>
      </c>
      <c r="Z13" s="481">
        <v>3961</v>
      </c>
      <c r="AA13" s="102"/>
      <c r="AB13" s="168">
        <v>650</v>
      </c>
      <c r="AC13" s="169">
        <v>0</v>
      </c>
      <c r="AD13" s="169">
        <v>157</v>
      </c>
      <c r="AE13" s="170">
        <v>0</v>
      </c>
      <c r="AF13" s="481">
        <v>807</v>
      </c>
      <c r="AG13" s="102"/>
      <c r="AH13" s="168">
        <v>0</v>
      </c>
      <c r="AI13" s="169">
        <v>377</v>
      </c>
      <c r="AJ13" s="169">
        <v>299</v>
      </c>
      <c r="AK13" s="170">
        <v>0</v>
      </c>
      <c r="AL13" s="481">
        <v>676</v>
      </c>
      <c r="AM13" s="102"/>
      <c r="AN13" s="168">
        <v>0</v>
      </c>
      <c r="AO13" s="169">
        <v>0</v>
      </c>
      <c r="AP13" s="169">
        <v>0</v>
      </c>
      <c r="AQ13" s="170">
        <v>0</v>
      </c>
      <c r="AR13" s="481">
        <v>0</v>
      </c>
      <c r="AS13" s="102"/>
      <c r="AT13" s="168">
        <v>0</v>
      </c>
      <c r="AU13" s="169">
        <v>0</v>
      </c>
      <c r="AV13" s="169">
        <v>0</v>
      </c>
      <c r="AW13" s="170">
        <v>0</v>
      </c>
      <c r="AX13" s="481">
        <v>0</v>
      </c>
      <c r="AY13" s="102"/>
      <c r="AZ13" s="172">
        <v>0</v>
      </c>
      <c r="BA13" s="173">
        <v>0</v>
      </c>
      <c r="BB13" s="173">
        <v>122000</v>
      </c>
      <c r="BC13" s="174">
        <v>0</v>
      </c>
      <c r="BD13" s="482">
        <v>122000</v>
      </c>
      <c r="BE13" s="102"/>
      <c r="BF13" s="172">
        <v>0</v>
      </c>
      <c r="BG13" s="173">
        <v>0</v>
      </c>
      <c r="BH13" s="173">
        <v>0</v>
      </c>
      <c r="BI13" s="174">
        <v>0</v>
      </c>
      <c r="BJ13" s="482">
        <v>0</v>
      </c>
      <c r="BK13" s="102"/>
      <c r="BL13" s="172">
        <v>0</v>
      </c>
      <c r="BM13" s="174">
        <v>0</v>
      </c>
      <c r="BN13" s="482">
        <v>0</v>
      </c>
      <c r="BO13" s="104"/>
    </row>
    <row r="14" spans="1:67" ht="13.25" customHeight="1" x14ac:dyDescent="0.25">
      <c r="A14" s="163" t="s">
        <v>470</v>
      </c>
      <c r="B14" s="483">
        <v>0</v>
      </c>
      <c r="C14" s="102"/>
      <c r="D14" s="483">
        <v>0</v>
      </c>
      <c r="E14" s="102"/>
      <c r="F14" s="483">
        <v>0</v>
      </c>
      <c r="G14" s="102"/>
      <c r="H14" s="483">
        <v>0</v>
      </c>
      <c r="I14" s="102"/>
      <c r="J14" s="483">
        <v>0</v>
      </c>
      <c r="K14" s="102"/>
      <c r="L14" s="483">
        <v>0</v>
      </c>
      <c r="M14" s="102"/>
      <c r="N14" s="483">
        <v>0</v>
      </c>
      <c r="O14" s="102"/>
      <c r="P14" s="483">
        <v>0</v>
      </c>
      <c r="Q14" s="102"/>
      <c r="R14" s="483">
        <v>0</v>
      </c>
      <c r="S14" s="102"/>
      <c r="T14" s="483">
        <v>0</v>
      </c>
      <c r="U14" s="102"/>
      <c r="V14" s="168">
        <v>-350</v>
      </c>
      <c r="W14" s="169">
        <v>-2001</v>
      </c>
      <c r="X14" s="169">
        <v>-1975</v>
      </c>
      <c r="Y14" s="170">
        <v>-1961</v>
      </c>
      <c r="Z14" s="483">
        <v>-6287</v>
      </c>
      <c r="AA14" s="102"/>
      <c r="AB14" s="168">
        <v>-1970</v>
      </c>
      <c r="AC14" s="169">
        <v>-1956</v>
      </c>
      <c r="AD14" s="169">
        <v>-1897</v>
      </c>
      <c r="AE14" s="170">
        <v>-1904</v>
      </c>
      <c r="AF14" s="483">
        <v>-7727</v>
      </c>
      <c r="AG14" s="102"/>
      <c r="AH14" s="168">
        <v>-1911</v>
      </c>
      <c r="AI14" s="169">
        <v>-1896</v>
      </c>
      <c r="AJ14" s="169">
        <v>-1838</v>
      </c>
      <c r="AK14" s="170">
        <v>-1844</v>
      </c>
      <c r="AL14" s="481">
        <v>-7489</v>
      </c>
      <c r="AM14" s="102"/>
      <c r="AN14" s="168">
        <v>-1849</v>
      </c>
      <c r="AO14" s="169">
        <v>-1833</v>
      </c>
      <c r="AP14" s="169">
        <v>-1775</v>
      </c>
      <c r="AQ14" s="170">
        <v>-1779</v>
      </c>
      <c r="AR14" s="481">
        <v>-7236</v>
      </c>
      <c r="AS14" s="102"/>
      <c r="AT14" s="168">
        <v>0</v>
      </c>
      <c r="AU14" s="169">
        <v>0</v>
      </c>
      <c r="AV14" s="169">
        <v>0</v>
      </c>
      <c r="AW14" s="170">
        <v>0</v>
      </c>
      <c r="AX14" s="481">
        <v>0</v>
      </c>
      <c r="AY14" s="102"/>
      <c r="AZ14" s="172">
        <v>0</v>
      </c>
      <c r="BA14" s="173">
        <v>0</v>
      </c>
      <c r="BB14" s="173">
        <v>0</v>
      </c>
      <c r="BC14" s="174">
        <v>0</v>
      </c>
      <c r="BD14" s="482">
        <v>0</v>
      </c>
      <c r="BE14" s="102"/>
      <c r="BF14" s="172">
        <v>0</v>
      </c>
      <c r="BG14" s="173">
        <v>0</v>
      </c>
      <c r="BH14" s="173">
        <v>0</v>
      </c>
      <c r="BI14" s="174">
        <v>0</v>
      </c>
      <c r="BJ14" s="482">
        <v>0</v>
      </c>
      <c r="BK14" s="102"/>
      <c r="BL14" s="172">
        <v>0</v>
      </c>
      <c r="BM14" s="174">
        <v>0</v>
      </c>
      <c r="BN14" s="482">
        <v>0</v>
      </c>
      <c r="BO14" s="104"/>
    </row>
    <row r="15" spans="1:67" ht="13.25" customHeight="1" x14ac:dyDescent="0.25">
      <c r="A15" s="163" t="s">
        <v>341</v>
      </c>
      <c r="B15" s="481">
        <v>0</v>
      </c>
      <c r="C15" s="102"/>
      <c r="D15" s="481">
        <v>0</v>
      </c>
      <c r="E15" s="102"/>
      <c r="F15" s="481">
        <v>0</v>
      </c>
      <c r="G15" s="102"/>
      <c r="H15" s="481">
        <v>0</v>
      </c>
      <c r="I15" s="102"/>
      <c r="J15" s="481">
        <v>0</v>
      </c>
      <c r="K15" s="102"/>
      <c r="L15" s="481">
        <v>0</v>
      </c>
      <c r="M15" s="102"/>
      <c r="N15" s="481">
        <v>0</v>
      </c>
      <c r="O15" s="102"/>
      <c r="P15" s="481">
        <v>0</v>
      </c>
      <c r="Q15" s="102"/>
      <c r="R15" s="481">
        <v>2192</v>
      </c>
      <c r="S15" s="102"/>
      <c r="T15" s="481">
        <v>15276</v>
      </c>
      <c r="U15" s="102"/>
      <c r="V15" s="168">
        <v>289</v>
      </c>
      <c r="W15" s="169">
        <v>3413</v>
      </c>
      <c r="X15" s="169">
        <v>883</v>
      </c>
      <c r="Y15" s="170">
        <v>1793</v>
      </c>
      <c r="Z15" s="481">
        <v>6378</v>
      </c>
      <c r="AA15" s="102"/>
      <c r="AB15" s="168">
        <v>16247</v>
      </c>
      <c r="AC15" s="169">
        <v>7010</v>
      </c>
      <c r="AD15" s="169">
        <v>4882</v>
      </c>
      <c r="AE15" s="170">
        <v>12245</v>
      </c>
      <c r="AF15" s="481">
        <v>40384</v>
      </c>
      <c r="AG15" s="102"/>
      <c r="AH15" s="168">
        <v>1137</v>
      </c>
      <c r="AI15" s="169">
        <v>1254</v>
      </c>
      <c r="AJ15" s="169">
        <v>0</v>
      </c>
      <c r="AK15" s="170">
        <v>0</v>
      </c>
      <c r="AL15" s="481">
        <v>2391</v>
      </c>
      <c r="AM15" s="102"/>
      <c r="AN15" s="168">
        <v>0</v>
      </c>
      <c r="AO15" s="169">
        <v>0</v>
      </c>
      <c r="AP15" s="169">
        <v>0</v>
      </c>
      <c r="AQ15" s="170">
        <v>0</v>
      </c>
      <c r="AR15" s="481">
        <v>0</v>
      </c>
      <c r="AS15" s="102"/>
      <c r="AT15" s="168">
        <v>0</v>
      </c>
      <c r="AU15" s="169">
        <v>0</v>
      </c>
      <c r="AV15" s="169">
        <v>0</v>
      </c>
      <c r="AW15" s="170">
        <v>-54</v>
      </c>
      <c r="AX15" s="481">
        <v>-54</v>
      </c>
      <c r="AY15" s="102"/>
      <c r="AZ15" s="172">
        <v>0</v>
      </c>
      <c r="BA15" s="173">
        <v>0</v>
      </c>
      <c r="BB15" s="173">
        <v>0</v>
      </c>
      <c r="BC15" s="174">
        <v>0</v>
      </c>
      <c r="BD15" s="482">
        <v>0</v>
      </c>
      <c r="BE15" s="102"/>
      <c r="BF15" s="172">
        <v>0</v>
      </c>
      <c r="BG15" s="173">
        <v>0</v>
      </c>
      <c r="BH15" s="173">
        <v>0</v>
      </c>
      <c r="BI15" s="174">
        <v>0</v>
      </c>
      <c r="BJ15" s="482">
        <v>0</v>
      </c>
      <c r="BK15" s="102"/>
      <c r="BL15" s="172">
        <v>0</v>
      </c>
      <c r="BM15" s="174">
        <v>0</v>
      </c>
      <c r="BN15" s="482">
        <v>0</v>
      </c>
      <c r="BO15" s="104"/>
    </row>
    <row r="16" spans="1:67" ht="13.25" customHeight="1" x14ac:dyDescent="0.25">
      <c r="A16" s="163" t="s">
        <v>471</v>
      </c>
      <c r="B16" s="481">
        <v>0</v>
      </c>
      <c r="C16" s="102"/>
      <c r="D16" s="481">
        <v>0</v>
      </c>
      <c r="E16" s="102"/>
      <c r="F16" s="481">
        <v>0</v>
      </c>
      <c r="G16" s="102"/>
      <c r="H16" s="481">
        <v>0</v>
      </c>
      <c r="I16" s="102"/>
      <c r="J16" s="481">
        <v>920</v>
      </c>
      <c r="K16" s="102"/>
      <c r="L16" s="481">
        <v>0</v>
      </c>
      <c r="M16" s="102"/>
      <c r="N16" s="481">
        <v>0</v>
      </c>
      <c r="O16" s="102"/>
      <c r="P16" s="481">
        <v>0</v>
      </c>
      <c r="Q16" s="102"/>
      <c r="R16" s="481">
        <v>0</v>
      </c>
      <c r="S16" s="102"/>
      <c r="T16" s="481">
        <v>0</v>
      </c>
      <c r="U16" s="102"/>
      <c r="V16" s="168">
        <v>0</v>
      </c>
      <c r="W16" s="169">
        <v>3022</v>
      </c>
      <c r="X16" s="169">
        <v>37582</v>
      </c>
      <c r="Y16" s="170">
        <v>1216</v>
      </c>
      <c r="Z16" s="481">
        <v>41820</v>
      </c>
      <c r="AA16" s="102"/>
      <c r="AB16" s="168">
        <v>0</v>
      </c>
      <c r="AC16" s="169">
        <v>0</v>
      </c>
      <c r="AD16" s="169">
        <v>9556</v>
      </c>
      <c r="AE16" s="170">
        <v>0</v>
      </c>
      <c r="AF16" s="481">
        <v>9556</v>
      </c>
      <c r="AG16" s="102"/>
      <c r="AH16" s="168">
        <v>-1</v>
      </c>
      <c r="AI16" s="169">
        <v>498</v>
      </c>
      <c r="AJ16" s="169">
        <v>868</v>
      </c>
      <c r="AK16" s="170">
        <v>1528</v>
      </c>
      <c r="AL16" s="481">
        <v>2893</v>
      </c>
      <c r="AM16" s="102"/>
      <c r="AN16" s="168">
        <v>-87</v>
      </c>
      <c r="AO16" s="169">
        <v>65</v>
      </c>
      <c r="AP16" s="169">
        <v>786</v>
      </c>
      <c r="AQ16" s="170">
        <v>9936</v>
      </c>
      <c r="AR16" s="481">
        <v>10700</v>
      </c>
      <c r="AS16" s="102"/>
      <c r="AT16" s="168">
        <v>-176</v>
      </c>
      <c r="AU16" s="169">
        <v>936</v>
      </c>
      <c r="AV16" s="169">
        <v>101976</v>
      </c>
      <c r="AW16" s="170">
        <v>1857</v>
      </c>
      <c r="AX16" s="481">
        <v>104593</v>
      </c>
      <c r="AY16" s="102"/>
      <c r="AZ16" s="172">
        <v>783000</v>
      </c>
      <c r="BA16" s="173">
        <v>-215000</v>
      </c>
      <c r="BB16" s="173">
        <v>20563000</v>
      </c>
      <c r="BC16" s="174">
        <v>-678000</v>
      </c>
      <c r="BD16" s="482">
        <v>20453000</v>
      </c>
      <c r="BE16" s="102"/>
      <c r="BF16" s="172">
        <v>-780000</v>
      </c>
      <c r="BG16" s="173">
        <v>-2713000</v>
      </c>
      <c r="BH16" s="173">
        <v>277000</v>
      </c>
      <c r="BI16" s="174">
        <v>-6493000</v>
      </c>
      <c r="BJ16" s="482">
        <v>-9709000</v>
      </c>
      <c r="BK16" s="102"/>
      <c r="BL16" s="172">
        <v>3456000</v>
      </c>
      <c r="BM16" s="174">
        <v>-925000</v>
      </c>
      <c r="BN16" s="482">
        <v>2531000</v>
      </c>
      <c r="BO16" s="104"/>
    </row>
    <row r="17" spans="1:67" ht="13.25" customHeight="1" x14ac:dyDescent="0.25">
      <c r="A17" s="163" t="s">
        <v>472</v>
      </c>
      <c r="B17" s="481">
        <v>0</v>
      </c>
      <c r="C17" s="102"/>
      <c r="D17" s="481">
        <v>0</v>
      </c>
      <c r="E17" s="102"/>
      <c r="F17" s="481">
        <v>0</v>
      </c>
      <c r="G17" s="102"/>
      <c r="H17" s="481">
        <v>0</v>
      </c>
      <c r="I17" s="102"/>
      <c r="J17" s="481">
        <v>0</v>
      </c>
      <c r="K17" s="102"/>
      <c r="L17" s="481">
        <v>0</v>
      </c>
      <c r="M17" s="102"/>
      <c r="N17" s="481">
        <v>0</v>
      </c>
      <c r="O17" s="102"/>
      <c r="P17" s="481">
        <v>0</v>
      </c>
      <c r="Q17" s="102"/>
      <c r="R17" s="481">
        <v>0</v>
      </c>
      <c r="S17" s="102"/>
      <c r="T17" s="481">
        <v>0</v>
      </c>
      <c r="U17" s="102"/>
      <c r="V17" s="168">
        <v>0</v>
      </c>
      <c r="W17" s="169">
        <v>0</v>
      </c>
      <c r="X17" s="169">
        <v>0</v>
      </c>
      <c r="Y17" s="170">
        <v>0</v>
      </c>
      <c r="Z17" s="481">
        <v>0</v>
      </c>
      <c r="AA17" s="102"/>
      <c r="AB17" s="168">
        <v>0</v>
      </c>
      <c r="AC17" s="169">
        <v>0</v>
      </c>
      <c r="AD17" s="169">
        <v>0</v>
      </c>
      <c r="AE17" s="170">
        <v>0</v>
      </c>
      <c r="AF17" s="481">
        <v>0</v>
      </c>
      <c r="AG17" s="102"/>
      <c r="AH17" s="168">
        <v>-48380</v>
      </c>
      <c r="AI17" s="169">
        <v>0</v>
      </c>
      <c r="AJ17" s="169">
        <v>0</v>
      </c>
      <c r="AK17" s="170">
        <v>435</v>
      </c>
      <c r="AL17" s="481">
        <v>-47945</v>
      </c>
      <c r="AM17" s="102"/>
      <c r="AN17" s="168">
        <v>0</v>
      </c>
      <c r="AO17" s="169">
        <v>0</v>
      </c>
      <c r="AP17" s="169">
        <v>0</v>
      </c>
      <c r="AQ17" s="170">
        <v>0</v>
      </c>
      <c r="AR17" s="481">
        <v>0</v>
      </c>
      <c r="AS17" s="102"/>
      <c r="AT17" s="168">
        <v>0</v>
      </c>
      <c r="AU17" s="169">
        <v>0</v>
      </c>
      <c r="AV17" s="169">
        <v>0</v>
      </c>
      <c r="AW17" s="170">
        <v>0</v>
      </c>
      <c r="AX17" s="481">
        <v>0</v>
      </c>
      <c r="AY17" s="102"/>
      <c r="AZ17" s="172">
        <v>0</v>
      </c>
      <c r="BA17" s="173">
        <v>0</v>
      </c>
      <c r="BB17" s="173">
        <v>0</v>
      </c>
      <c r="BC17" s="174">
        <v>0</v>
      </c>
      <c r="BD17" s="482">
        <v>0</v>
      </c>
      <c r="BE17" s="102"/>
      <c r="BF17" s="172">
        <v>0</v>
      </c>
      <c r="BG17" s="173">
        <v>0</v>
      </c>
      <c r="BH17" s="173">
        <v>0</v>
      </c>
      <c r="BI17" s="174">
        <v>0</v>
      </c>
      <c r="BJ17" s="482">
        <v>0</v>
      </c>
      <c r="BK17" s="102"/>
      <c r="BL17" s="172">
        <v>0</v>
      </c>
      <c r="BM17" s="174">
        <v>0</v>
      </c>
      <c r="BN17" s="482">
        <v>0</v>
      </c>
      <c r="BO17" s="104"/>
    </row>
    <row r="18" spans="1:67" ht="13.25" customHeight="1" x14ac:dyDescent="0.25">
      <c r="A18" s="163" t="s">
        <v>473</v>
      </c>
      <c r="B18" s="481">
        <v>0</v>
      </c>
      <c r="C18" s="102"/>
      <c r="D18" s="481">
        <v>0</v>
      </c>
      <c r="E18" s="102"/>
      <c r="F18" s="481">
        <v>0</v>
      </c>
      <c r="G18" s="102"/>
      <c r="H18" s="481">
        <v>0</v>
      </c>
      <c r="I18" s="102"/>
      <c r="J18" s="481">
        <v>0</v>
      </c>
      <c r="K18" s="102"/>
      <c r="L18" s="481">
        <v>0</v>
      </c>
      <c r="M18" s="102"/>
      <c r="N18" s="481">
        <v>0</v>
      </c>
      <c r="O18" s="102"/>
      <c r="P18" s="481">
        <v>0</v>
      </c>
      <c r="Q18" s="102"/>
      <c r="R18" s="481">
        <v>0</v>
      </c>
      <c r="S18" s="102"/>
      <c r="T18" s="481">
        <v>2528</v>
      </c>
      <c r="U18" s="102"/>
      <c r="V18" s="168">
        <v>271</v>
      </c>
      <c r="W18" s="169">
        <v>110</v>
      </c>
      <c r="X18" s="169">
        <v>0</v>
      </c>
      <c r="Y18" s="170">
        <v>0</v>
      </c>
      <c r="Z18" s="481">
        <v>381</v>
      </c>
      <c r="AA18" s="102"/>
      <c r="AB18" s="168">
        <v>0</v>
      </c>
      <c r="AC18" s="169">
        <v>1100</v>
      </c>
      <c r="AD18" s="169">
        <v>24790</v>
      </c>
      <c r="AE18" s="170">
        <v>810</v>
      </c>
      <c r="AF18" s="481">
        <v>26700</v>
      </c>
      <c r="AG18" s="102"/>
      <c r="AH18" s="168">
        <v>854</v>
      </c>
      <c r="AI18" s="169">
        <v>11501</v>
      </c>
      <c r="AJ18" s="169">
        <v>2331</v>
      </c>
      <c r="AK18" s="170">
        <v>550</v>
      </c>
      <c r="AL18" s="481">
        <v>15236</v>
      </c>
      <c r="AM18" s="102"/>
      <c r="AN18" s="168">
        <v>170</v>
      </c>
      <c r="AO18" s="169">
        <v>1026</v>
      </c>
      <c r="AP18" s="169">
        <v>7866</v>
      </c>
      <c r="AQ18" s="170">
        <v>2992</v>
      </c>
      <c r="AR18" s="481">
        <v>12054</v>
      </c>
      <c r="AS18" s="102"/>
      <c r="AT18" s="168">
        <v>2190</v>
      </c>
      <c r="AU18" s="169">
        <v>1897</v>
      </c>
      <c r="AV18" s="169">
        <v>919</v>
      </c>
      <c r="AW18" s="170">
        <v>8537</v>
      </c>
      <c r="AX18" s="481">
        <v>13543</v>
      </c>
      <c r="AY18" s="102"/>
      <c r="AZ18" s="172">
        <v>-86000</v>
      </c>
      <c r="BA18" s="173">
        <v>2182000</v>
      </c>
      <c r="BB18" s="173">
        <v>-382000</v>
      </c>
      <c r="BC18" s="174">
        <v>-73000</v>
      </c>
      <c r="BD18" s="482">
        <v>1641000</v>
      </c>
      <c r="BE18" s="102"/>
      <c r="BF18" s="172">
        <v>-309000</v>
      </c>
      <c r="BG18" s="173">
        <v>307000</v>
      </c>
      <c r="BH18" s="173">
        <v>3420000</v>
      </c>
      <c r="BI18" s="174">
        <v>10185000</v>
      </c>
      <c r="BJ18" s="482">
        <v>13603000</v>
      </c>
      <c r="BK18" s="102"/>
      <c r="BL18" s="172">
        <v>1820000</v>
      </c>
      <c r="BM18" s="174">
        <v>11207000</v>
      </c>
      <c r="BN18" s="482">
        <v>13027000</v>
      </c>
      <c r="BO18" s="104"/>
    </row>
    <row r="19" spans="1:67" ht="13.25" customHeight="1" x14ac:dyDescent="0.25">
      <c r="A19" s="163" t="s">
        <v>474</v>
      </c>
      <c r="B19" s="484">
        <v>0</v>
      </c>
      <c r="C19" s="102"/>
      <c r="D19" s="484">
        <v>0</v>
      </c>
      <c r="E19" s="102"/>
      <c r="F19" s="484">
        <v>0</v>
      </c>
      <c r="G19" s="102"/>
      <c r="H19" s="484">
        <v>0</v>
      </c>
      <c r="I19" s="102"/>
      <c r="J19" s="484">
        <v>0</v>
      </c>
      <c r="K19" s="102"/>
      <c r="L19" s="484">
        <v>0</v>
      </c>
      <c r="M19" s="102"/>
      <c r="N19" s="484">
        <v>0</v>
      </c>
      <c r="O19" s="102"/>
      <c r="P19" s="484">
        <v>29</v>
      </c>
      <c r="Q19" s="102"/>
      <c r="R19" s="484">
        <v>-7048</v>
      </c>
      <c r="S19" s="102"/>
      <c r="T19" s="484">
        <v>7450</v>
      </c>
      <c r="U19" s="102"/>
      <c r="V19" s="179">
        <v>316</v>
      </c>
      <c r="W19" s="180">
        <v>3319</v>
      </c>
      <c r="X19" s="180">
        <v>1391</v>
      </c>
      <c r="Y19" s="181">
        <v>837</v>
      </c>
      <c r="Z19" s="484">
        <v>5863</v>
      </c>
      <c r="AA19" s="102"/>
      <c r="AB19" s="179">
        <v>1888</v>
      </c>
      <c r="AC19" s="180">
        <v>6839</v>
      </c>
      <c r="AD19" s="180">
        <v>4591</v>
      </c>
      <c r="AE19" s="181">
        <v>3156</v>
      </c>
      <c r="AF19" s="484">
        <v>16474</v>
      </c>
      <c r="AG19" s="102"/>
      <c r="AH19" s="179">
        <v>-634</v>
      </c>
      <c r="AI19" s="180">
        <v>-3513</v>
      </c>
      <c r="AJ19" s="180">
        <v>-4811</v>
      </c>
      <c r="AK19" s="181">
        <v>-2487</v>
      </c>
      <c r="AL19" s="484">
        <v>-11445</v>
      </c>
      <c r="AM19" s="102"/>
      <c r="AN19" s="179">
        <v>1607</v>
      </c>
      <c r="AO19" s="180">
        <v>7446</v>
      </c>
      <c r="AP19" s="180">
        <v>4836</v>
      </c>
      <c r="AQ19" s="181">
        <v>6400</v>
      </c>
      <c r="AR19" s="484">
        <v>20289</v>
      </c>
      <c r="AS19" s="102"/>
      <c r="AT19" s="179">
        <v>4838</v>
      </c>
      <c r="AU19" s="180">
        <v>10408</v>
      </c>
      <c r="AV19" s="180">
        <v>5001</v>
      </c>
      <c r="AW19" s="181">
        <v>4286</v>
      </c>
      <c r="AX19" s="484">
        <v>24533</v>
      </c>
      <c r="AY19" s="102"/>
      <c r="AZ19" s="183">
        <v>1217000</v>
      </c>
      <c r="BA19" s="184">
        <v>-1578000</v>
      </c>
      <c r="BB19" s="184">
        <v>-1936000</v>
      </c>
      <c r="BC19" s="187">
        <v>-4557000</v>
      </c>
      <c r="BD19" s="485">
        <v>-6854000</v>
      </c>
      <c r="BE19" s="102"/>
      <c r="BF19" s="183">
        <v>-3672000</v>
      </c>
      <c r="BG19" s="184">
        <v>674000</v>
      </c>
      <c r="BH19" s="184">
        <v>2011000</v>
      </c>
      <c r="BI19" s="187">
        <v>5411000</v>
      </c>
      <c r="BJ19" s="485">
        <v>4424000</v>
      </c>
      <c r="BK19" s="102"/>
      <c r="BL19" s="183">
        <v>6869000</v>
      </c>
      <c r="BM19" s="187">
        <v>14901000</v>
      </c>
      <c r="BN19" s="485">
        <v>21770000</v>
      </c>
      <c r="BO19" s="104"/>
    </row>
    <row r="20" spans="1:67" ht="13.25" customHeight="1" x14ac:dyDescent="0.25">
      <c r="A20" s="84" t="s">
        <v>475</v>
      </c>
      <c r="B20" s="486">
        <v>31501</v>
      </c>
      <c r="C20" s="102"/>
      <c r="D20" s="486">
        <v>50844</v>
      </c>
      <c r="E20" s="102"/>
      <c r="F20" s="486">
        <v>81100</v>
      </c>
      <c r="G20" s="102"/>
      <c r="H20" s="486">
        <v>116768</v>
      </c>
      <c r="I20" s="102"/>
      <c r="J20" s="486">
        <v>144515</v>
      </c>
      <c r="K20" s="102"/>
      <c r="L20" s="486">
        <v>165384</v>
      </c>
      <c r="M20" s="102"/>
      <c r="N20" s="486">
        <v>140014</v>
      </c>
      <c r="O20" s="102"/>
      <c r="P20" s="486">
        <v>143406</v>
      </c>
      <c r="Q20" s="102"/>
      <c r="R20" s="486">
        <v>181126</v>
      </c>
      <c r="S20" s="102"/>
      <c r="T20" s="486">
        <v>243140</v>
      </c>
      <c r="U20" s="102"/>
      <c r="V20" s="487">
        <v>50283</v>
      </c>
      <c r="W20" s="488">
        <v>113851</v>
      </c>
      <c r="X20" s="488">
        <v>59778</v>
      </c>
      <c r="Y20" s="489">
        <v>58855</v>
      </c>
      <c r="Z20" s="486">
        <v>282767</v>
      </c>
      <c r="AA20" s="102"/>
      <c r="AB20" s="490">
        <v>35089</v>
      </c>
      <c r="AC20" s="490">
        <v>93922</v>
      </c>
      <c r="AD20" s="490">
        <v>50169</v>
      </c>
      <c r="AE20" s="490">
        <v>59219</v>
      </c>
      <c r="AF20" s="486">
        <v>238399</v>
      </c>
      <c r="AG20" s="102"/>
      <c r="AH20" s="487">
        <v>45841</v>
      </c>
      <c r="AI20" s="488">
        <v>134007</v>
      </c>
      <c r="AJ20" s="488">
        <v>68657</v>
      </c>
      <c r="AK20" s="489">
        <v>77636</v>
      </c>
      <c r="AL20" s="491">
        <v>326141</v>
      </c>
      <c r="AM20" s="102"/>
      <c r="AN20" s="487">
        <v>42457</v>
      </c>
      <c r="AO20" s="488">
        <v>138071</v>
      </c>
      <c r="AP20" s="488">
        <v>88857</v>
      </c>
      <c r="AQ20" s="489">
        <v>117162</v>
      </c>
      <c r="AR20" s="491">
        <v>386547</v>
      </c>
      <c r="AS20" s="102"/>
      <c r="AT20" s="487">
        <v>79516</v>
      </c>
      <c r="AU20" s="488">
        <v>185517</v>
      </c>
      <c r="AV20" s="488">
        <v>70908</v>
      </c>
      <c r="AW20" s="489">
        <v>63838</v>
      </c>
      <c r="AX20" s="491">
        <v>399779</v>
      </c>
      <c r="AY20" s="102"/>
      <c r="AZ20" s="492">
        <v>88473000</v>
      </c>
      <c r="BA20" s="493">
        <v>143423000</v>
      </c>
      <c r="BB20" s="493">
        <v>55024000</v>
      </c>
      <c r="BC20" s="494">
        <v>62198000</v>
      </c>
      <c r="BD20" s="495">
        <v>349118000</v>
      </c>
      <c r="BE20" s="102"/>
      <c r="BF20" s="492">
        <v>67616000</v>
      </c>
      <c r="BG20" s="493">
        <v>142068000</v>
      </c>
      <c r="BH20" s="493">
        <v>33626000</v>
      </c>
      <c r="BI20" s="494">
        <v>37753000</v>
      </c>
      <c r="BJ20" s="495">
        <v>281063000</v>
      </c>
      <c r="BK20" s="102"/>
      <c r="BL20" s="492">
        <v>45595000</v>
      </c>
      <c r="BM20" s="494">
        <v>111182000</v>
      </c>
      <c r="BN20" s="495">
        <v>156777000</v>
      </c>
      <c r="BO20" s="104"/>
    </row>
    <row r="21" spans="1:67" ht="12.5" customHeight="1" x14ac:dyDescent="0.25">
      <c r="B21" s="108"/>
      <c r="D21" s="108"/>
      <c r="F21" s="108"/>
      <c r="H21" s="108"/>
      <c r="J21" s="108"/>
      <c r="L21" s="108"/>
      <c r="N21" s="108"/>
      <c r="P21" s="108"/>
      <c r="R21" s="108"/>
      <c r="T21" s="108"/>
      <c r="V21" s="108"/>
      <c r="W21" s="108"/>
      <c r="X21" s="108"/>
      <c r="Y21" s="108"/>
      <c r="Z21" s="108"/>
      <c r="AB21" s="108"/>
      <c r="AC21" s="108"/>
      <c r="AD21" s="108"/>
      <c r="AE21" s="108"/>
      <c r="AF21" s="108"/>
      <c r="AH21" s="108"/>
      <c r="AI21" s="108"/>
      <c r="AJ21" s="108"/>
      <c r="AK21" s="108"/>
      <c r="AL21" s="108"/>
      <c r="AN21" s="108"/>
      <c r="AO21" s="108"/>
      <c r="AP21" s="108"/>
      <c r="AQ21" s="108"/>
      <c r="AR21" s="108"/>
      <c r="AT21" s="108"/>
      <c r="AU21" s="108"/>
      <c r="AV21" s="108"/>
      <c r="AW21" s="108"/>
      <c r="AX21" s="108"/>
      <c r="AZ21" s="108"/>
      <c r="BA21" s="108"/>
      <c r="BB21" s="108"/>
      <c r="BC21" s="108"/>
      <c r="BD21" s="108"/>
      <c r="BF21" s="108"/>
      <c r="BG21" s="108"/>
      <c r="BH21" s="108"/>
      <c r="BI21" s="108"/>
      <c r="BJ21" s="108"/>
      <c r="BL21" s="108"/>
      <c r="BM21" s="108"/>
      <c r="BN21" s="108"/>
    </row>
    <row r="22" spans="1:67" ht="13.25" customHeight="1" x14ac:dyDescent="0.25">
      <c r="A22" s="577" t="s">
        <v>476</v>
      </c>
      <c r="B22" s="568"/>
      <c r="C22" s="568"/>
      <c r="D22" s="568"/>
      <c r="E22" s="568"/>
      <c r="F22" s="568"/>
      <c r="G22" s="568"/>
      <c r="H22" s="568"/>
      <c r="I22" s="568"/>
      <c r="J22" s="568"/>
      <c r="K22" s="568"/>
      <c r="L22" s="568"/>
      <c r="M22" s="568"/>
      <c r="N22" s="568"/>
      <c r="O22" s="568"/>
      <c r="P22" s="568"/>
      <c r="Q22" s="568"/>
      <c r="R22" s="568"/>
      <c r="S22" s="568"/>
      <c r="T22" s="568"/>
      <c r="U22" s="568"/>
      <c r="V22" s="568"/>
      <c r="W22" s="568"/>
      <c r="X22" s="568"/>
      <c r="Y22" s="568"/>
      <c r="Z22" s="568"/>
      <c r="AA22" s="568"/>
      <c r="AB22" s="568"/>
      <c r="AC22" s="568"/>
      <c r="AD22" s="568"/>
      <c r="AE22" s="568"/>
      <c r="AF22" s="568"/>
      <c r="AG22" s="568"/>
      <c r="AH22" s="568"/>
      <c r="AI22" s="568"/>
      <c r="AJ22" s="568"/>
      <c r="AK22" s="568"/>
      <c r="AL22" s="568"/>
      <c r="AM22" s="568"/>
      <c r="AN22" s="568"/>
      <c r="AO22" s="568"/>
      <c r="AP22" s="568"/>
      <c r="AQ22" s="568"/>
      <c r="AR22" s="568"/>
      <c r="BM22" s="1"/>
    </row>
    <row r="23" spans="1:67" ht="13.25" customHeight="1" x14ac:dyDescent="0.25">
      <c r="A23" s="577" t="s">
        <v>477</v>
      </c>
      <c r="B23" s="568"/>
      <c r="C23" s="568"/>
      <c r="D23" s="568"/>
      <c r="E23" s="568"/>
      <c r="F23" s="568"/>
      <c r="G23" s="568"/>
      <c r="H23" s="568"/>
      <c r="I23" s="568"/>
      <c r="J23" s="568"/>
      <c r="K23" s="568"/>
      <c r="L23" s="568"/>
      <c r="M23" s="568"/>
      <c r="N23" s="568"/>
      <c r="O23" s="568"/>
      <c r="P23" s="568"/>
      <c r="Q23" s="568"/>
      <c r="R23" s="568"/>
      <c r="S23" s="568"/>
      <c r="T23" s="568"/>
      <c r="U23" s="568"/>
      <c r="V23" s="568"/>
      <c r="W23" s="568"/>
      <c r="X23" s="568"/>
      <c r="Y23" s="568"/>
      <c r="Z23" s="568"/>
      <c r="AA23" s="568"/>
      <c r="AB23" s="568"/>
      <c r="AC23" s="568"/>
      <c r="AD23" s="568"/>
      <c r="AE23" s="568"/>
      <c r="AF23" s="568"/>
      <c r="AG23" s="568"/>
      <c r="AH23" s="568"/>
      <c r="AI23" s="568"/>
      <c r="AJ23" s="568"/>
      <c r="AK23" s="568"/>
      <c r="AL23" s="568"/>
      <c r="AM23" s="568"/>
      <c r="AN23" s="568"/>
      <c r="AO23" s="568"/>
      <c r="AP23" s="568"/>
      <c r="AQ23" s="568"/>
      <c r="AR23" s="568"/>
      <c r="BM23" s="1"/>
    </row>
    <row r="24" spans="1:67" ht="13.25" customHeight="1" x14ac:dyDescent="0.25">
      <c r="A24" s="577" t="s">
        <v>478</v>
      </c>
      <c r="B24" s="568"/>
      <c r="C24" s="568"/>
      <c r="D24" s="568"/>
      <c r="E24" s="568"/>
      <c r="F24" s="568"/>
      <c r="G24" s="568"/>
      <c r="H24" s="568"/>
      <c r="I24" s="568"/>
      <c r="J24" s="568"/>
      <c r="K24" s="568"/>
      <c r="L24" s="568"/>
      <c r="M24" s="568"/>
      <c r="N24" s="568"/>
      <c r="O24" s="568"/>
      <c r="P24" s="568"/>
      <c r="Q24" s="568"/>
      <c r="R24" s="568"/>
      <c r="S24" s="568"/>
      <c r="T24" s="568"/>
      <c r="U24" s="568"/>
      <c r="V24" s="568"/>
      <c r="W24" s="568"/>
      <c r="X24" s="568"/>
      <c r="Y24" s="568"/>
      <c r="Z24" s="568"/>
      <c r="AA24" s="568"/>
      <c r="AB24" s="568"/>
      <c r="AC24" s="568"/>
      <c r="AD24" s="568"/>
      <c r="AE24" s="568"/>
      <c r="AF24" s="568"/>
      <c r="AG24" s="568"/>
      <c r="AH24" s="568"/>
      <c r="AI24" s="568"/>
      <c r="AJ24" s="568"/>
      <c r="AK24" s="568"/>
      <c r="AL24" s="568"/>
      <c r="AM24" s="568"/>
      <c r="AN24" s="568"/>
      <c r="AO24" s="568"/>
      <c r="AP24" s="568"/>
      <c r="AQ24" s="568"/>
      <c r="AR24" s="568"/>
      <c r="BM24" s="1"/>
    </row>
    <row r="25" spans="1:67" ht="13.25" customHeight="1" x14ac:dyDescent="0.25">
      <c r="A25" s="577" t="s">
        <v>479</v>
      </c>
      <c r="B25" s="568"/>
      <c r="C25" s="568"/>
      <c r="D25" s="568"/>
      <c r="E25" s="568"/>
      <c r="F25" s="568"/>
      <c r="G25" s="568"/>
      <c r="H25" s="568"/>
      <c r="I25" s="568"/>
      <c r="J25" s="568"/>
      <c r="K25" s="568"/>
      <c r="L25" s="568"/>
      <c r="M25" s="568"/>
      <c r="N25" s="568"/>
      <c r="O25" s="568"/>
      <c r="P25" s="568"/>
      <c r="Q25" s="568"/>
      <c r="R25" s="568"/>
      <c r="S25" s="568"/>
      <c r="T25" s="568"/>
      <c r="U25" s="568"/>
      <c r="V25" s="568"/>
      <c r="W25" s="568"/>
      <c r="X25" s="568"/>
      <c r="Y25" s="568"/>
      <c r="Z25" s="568"/>
      <c r="AA25" s="568"/>
      <c r="AB25" s="568"/>
      <c r="AC25" s="568"/>
      <c r="AD25" s="568"/>
      <c r="AE25" s="568"/>
      <c r="AF25" s="568"/>
      <c r="AG25" s="568"/>
      <c r="AH25" s="568"/>
      <c r="AI25" s="568"/>
      <c r="AJ25" s="568"/>
      <c r="AK25" s="568"/>
      <c r="AL25" s="568"/>
      <c r="AM25" s="568"/>
      <c r="AN25" s="568"/>
      <c r="AO25" s="568"/>
      <c r="AP25" s="568"/>
      <c r="AQ25" s="568"/>
      <c r="AR25" s="568"/>
      <c r="BM25" s="1"/>
    </row>
    <row r="26" spans="1:67" ht="12.5" customHeight="1" x14ac:dyDescent="0.25">
      <c r="BM26" s="276"/>
    </row>
    <row r="27" spans="1:67" ht="16.649999999999999" customHeight="1" x14ac:dyDescent="0.25">
      <c r="A27" s="163" t="s">
        <v>480</v>
      </c>
      <c r="B27" s="496" t="s">
        <v>116</v>
      </c>
      <c r="C27" s="102"/>
      <c r="D27" s="496" t="s">
        <v>116</v>
      </c>
      <c r="E27" s="102"/>
      <c r="F27" s="496" t="s">
        <v>116</v>
      </c>
      <c r="G27" s="102"/>
      <c r="H27" s="496" t="s">
        <v>116</v>
      </c>
      <c r="I27" s="102"/>
      <c r="J27" s="496" t="s">
        <v>116</v>
      </c>
      <c r="K27" s="102"/>
      <c r="L27" s="496" t="s">
        <v>116</v>
      </c>
      <c r="M27" s="102"/>
      <c r="N27" s="496" t="s">
        <v>116</v>
      </c>
      <c r="O27" s="102"/>
      <c r="P27" s="496" t="s">
        <v>116</v>
      </c>
      <c r="Q27" s="102"/>
      <c r="R27" s="496" t="s">
        <v>116</v>
      </c>
      <c r="S27" s="102"/>
      <c r="T27" s="496" t="s">
        <v>116</v>
      </c>
      <c r="U27" s="102"/>
      <c r="V27" s="497">
        <v>2.25</v>
      </c>
      <c r="W27" s="498">
        <v>1.81</v>
      </c>
      <c r="X27" s="498">
        <v>2.1800000000000002</v>
      </c>
      <c r="Y27" s="499">
        <v>2.11</v>
      </c>
      <c r="Z27" s="500">
        <f>Y27</f>
        <v>2.11</v>
      </c>
      <c r="AA27" s="102"/>
      <c r="AB27" s="497">
        <v>2.34</v>
      </c>
      <c r="AC27" s="498">
        <v>3.34</v>
      </c>
      <c r="AD27" s="498">
        <v>3.49</v>
      </c>
      <c r="AE27" s="499">
        <v>3.37</v>
      </c>
      <c r="AF27" s="501">
        <f>AE27</f>
        <v>3.37</v>
      </c>
      <c r="AG27" s="102"/>
      <c r="AH27" s="497">
        <v>3.28</v>
      </c>
      <c r="AI27" s="498">
        <v>2.5099999999999998</v>
      </c>
      <c r="AJ27" s="498">
        <v>2.71</v>
      </c>
      <c r="AK27" s="499">
        <v>2.71</v>
      </c>
      <c r="AL27" s="501">
        <f>AK27</f>
        <v>2.71</v>
      </c>
      <c r="AM27" s="102"/>
      <c r="AN27" s="497">
        <v>2.74</v>
      </c>
      <c r="AO27" s="498">
        <v>3.17</v>
      </c>
      <c r="AP27" s="498">
        <v>3.13</v>
      </c>
      <c r="AQ27" s="499">
        <v>2.71</v>
      </c>
      <c r="AR27" s="501">
        <f>AQ27</f>
        <v>2.71</v>
      </c>
      <c r="AS27" s="102"/>
      <c r="AT27" s="497">
        <v>2.95</v>
      </c>
      <c r="AU27" s="498">
        <v>2.96</v>
      </c>
      <c r="AV27" s="498">
        <v>2.92</v>
      </c>
      <c r="AW27" s="499">
        <v>3.52</v>
      </c>
      <c r="AX27" s="501">
        <f>AW27</f>
        <v>3.52</v>
      </c>
      <c r="AY27" s="102"/>
      <c r="AZ27" s="497">
        <v>3.31</v>
      </c>
      <c r="BA27" s="498">
        <v>3.33</v>
      </c>
      <c r="BB27" s="498">
        <v>3.77</v>
      </c>
      <c r="BC27" s="499">
        <v>3.72</v>
      </c>
      <c r="BD27" s="502">
        <v>3.72</v>
      </c>
      <c r="BE27" s="102"/>
      <c r="BF27" s="497">
        <v>3.87</v>
      </c>
      <c r="BG27" s="498">
        <v>3.85</v>
      </c>
      <c r="BH27" s="498">
        <v>4.4400000000000004</v>
      </c>
      <c r="BI27" s="499">
        <v>4.2300000000000004</v>
      </c>
      <c r="BJ27" s="502">
        <v>4.2300000000000004</v>
      </c>
      <c r="BK27" s="102"/>
      <c r="BL27" s="497">
        <v>4.82</v>
      </c>
      <c r="BM27" s="499">
        <v>5.52</v>
      </c>
      <c r="BN27" s="502">
        <v>5.52</v>
      </c>
      <c r="BO27" s="104"/>
    </row>
    <row r="28" spans="1:67" ht="16.649999999999999" customHeight="1" x14ac:dyDescent="0.25">
      <c r="B28" s="108"/>
      <c r="D28" s="108"/>
      <c r="F28" s="108"/>
      <c r="H28" s="108"/>
      <c r="J28" s="108"/>
      <c r="L28" s="108"/>
      <c r="N28" s="108"/>
      <c r="P28" s="108"/>
      <c r="R28" s="108"/>
      <c r="T28" s="108"/>
      <c r="V28" s="108"/>
      <c r="W28" s="108"/>
      <c r="X28" s="108"/>
      <c r="Y28" s="108"/>
      <c r="Z28" s="108"/>
      <c r="AB28" s="108"/>
      <c r="AC28" s="108"/>
      <c r="AD28" s="108"/>
      <c r="AE28" s="108"/>
      <c r="AF28" s="108"/>
      <c r="AH28" s="108"/>
      <c r="AI28" s="108"/>
      <c r="AJ28" s="108"/>
      <c r="AK28" s="108"/>
      <c r="AL28" s="108"/>
      <c r="AN28" s="108"/>
      <c r="AO28" s="108"/>
      <c r="AP28" s="108"/>
      <c r="AQ28" s="108"/>
      <c r="AR28" s="108"/>
      <c r="AT28" s="108"/>
      <c r="AU28" s="108"/>
      <c r="AV28" s="108"/>
      <c r="AW28" s="108"/>
      <c r="AX28" s="108"/>
      <c r="AZ28" s="108"/>
      <c r="BA28" s="108"/>
      <c r="BB28" s="108"/>
      <c r="BC28" s="108"/>
      <c r="BD28" s="108"/>
      <c r="BF28" s="108"/>
      <c r="BG28" s="108"/>
      <c r="BH28" s="108"/>
      <c r="BI28" s="108"/>
      <c r="BJ28" s="108"/>
      <c r="BL28" s="108"/>
      <c r="BM28" s="108"/>
      <c r="BN28" s="108"/>
    </row>
    <row r="29" spans="1:67" ht="13.25" customHeight="1" x14ac:dyDescent="0.25">
      <c r="A29" s="308" t="s">
        <v>397</v>
      </c>
    </row>
    <row r="30" spans="1:67" ht="16.649999999999999" customHeight="1" x14ac:dyDescent="0.25"/>
    <row r="31" spans="1:67" ht="24.15" customHeight="1" x14ac:dyDescent="0.25">
      <c r="A31" s="308" t="s">
        <v>481</v>
      </c>
    </row>
    <row r="32" spans="1:67" ht="16.649999999999999" customHeight="1" x14ac:dyDescent="0.25"/>
    <row r="33" ht="16.649999999999999" customHeight="1" x14ac:dyDescent="0.25"/>
    <row r="34" ht="16.649999999999999" customHeight="1" x14ac:dyDescent="0.25"/>
    <row r="35" ht="16.649999999999999" customHeight="1" x14ac:dyDescent="0.25"/>
    <row r="36" ht="16.649999999999999" customHeight="1" x14ac:dyDescent="0.25"/>
    <row r="37" ht="16.649999999999999" customHeight="1" x14ac:dyDescent="0.25"/>
    <row r="38" ht="16.649999999999999" customHeight="1" x14ac:dyDescent="0.25"/>
    <row r="39" ht="16.649999999999999" customHeight="1" x14ac:dyDescent="0.25"/>
    <row r="40" ht="16.649999999999999" customHeight="1" x14ac:dyDescent="0.25"/>
    <row r="41" ht="16.649999999999999" customHeight="1" x14ac:dyDescent="0.25"/>
    <row r="42" ht="16.649999999999999" customHeight="1" x14ac:dyDescent="0.25"/>
    <row r="43" ht="16.649999999999999" customHeight="1" x14ac:dyDescent="0.25"/>
    <row r="44" ht="16.649999999999999" customHeight="1" x14ac:dyDescent="0.25"/>
    <row r="45" ht="16.649999999999999" customHeight="1" x14ac:dyDescent="0.25"/>
    <row r="46" ht="16.649999999999999" customHeight="1" x14ac:dyDescent="0.25"/>
    <row r="47" ht="16.649999999999999" customHeight="1" x14ac:dyDescent="0.25"/>
    <row r="48" ht="16.649999999999999" customHeight="1" x14ac:dyDescent="0.25"/>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row r="56" ht="16.649999999999999" customHeight="1" x14ac:dyDescent="0.25"/>
    <row r="57" ht="16.649999999999999" customHeight="1" x14ac:dyDescent="0.25"/>
    <row r="58" ht="16.649999999999999" customHeight="1" x14ac:dyDescent="0.25"/>
    <row r="59" ht="16.649999999999999" customHeight="1" x14ac:dyDescent="0.25"/>
    <row r="60" ht="16.649999999999999" customHeight="1" x14ac:dyDescent="0.25"/>
    <row r="61" ht="16.649999999999999" customHeight="1" x14ac:dyDescent="0.25"/>
    <row r="62" ht="16.649999999999999" customHeight="1" x14ac:dyDescent="0.25"/>
    <row r="63" ht="16.649999999999999" customHeight="1" x14ac:dyDescent="0.25"/>
    <row r="6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row r="101" ht="16.649999999999999" customHeight="1" x14ac:dyDescent="0.25"/>
    <row r="102" ht="16.649999999999999" customHeight="1" x14ac:dyDescent="0.25"/>
  </sheetData>
  <mergeCells count="6">
    <mergeCell ref="A25:AR25"/>
    <mergeCell ref="A1:A3"/>
    <mergeCell ref="A4:A5"/>
    <mergeCell ref="A22:AR22"/>
    <mergeCell ref="A24:AR24"/>
    <mergeCell ref="A23:AR23"/>
  </mergeCells>
  <pageMargins left="0.75" right="0.75" top="1" bottom="1" header="0.5" footer="0.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K102"/>
  <sheetViews>
    <sheetView workbookViewId="0">
      <pane xSplit="1" ySplit="5" topLeftCell="B6" activePane="bottomRight" state="frozen"/>
      <selection pane="topRight"/>
      <selection pane="bottomLeft"/>
      <selection pane="bottomRight" activeCell="A6" sqref="A6"/>
    </sheetView>
  </sheetViews>
  <sheetFormatPr defaultColWidth="13.08984375" defaultRowHeight="12.5" x14ac:dyDescent="0.25"/>
  <cols>
    <col min="1" max="1" width="62.36328125" customWidth="1"/>
    <col min="2" max="2" width="9.26953125" customWidth="1"/>
    <col min="3" max="3" width="0" hidden="1" customWidth="1"/>
    <col min="4" max="4" width="9.26953125" customWidth="1"/>
    <col min="5" max="5" width="0" hidden="1" customWidth="1"/>
    <col min="6" max="6" width="9.26953125" customWidth="1"/>
    <col min="7" max="7" width="0" hidden="1" customWidth="1"/>
    <col min="8" max="8" width="9.26953125" customWidth="1"/>
    <col min="9" max="9" width="0" hidden="1" customWidth="1"/>
    <col min="10" max="10" width="9.26953125" customWidth="1"/>
    <col min="11" max="11" width="0" hidden="1" customWidth="1"/>
    <col min="12" max="12" width="9.26953125" customWidth="1"/>
    <col min="13" max="13" width="0" hidden="1" customWidth="1"/>
    <col min="14" max="14" width="9.26953125" customWidth="1"/>
    <col min="15" max="15" width="0" hidden="1" customWidth="1"/>
    <col min="16" max="16" width="9.26953125" customWidth="1"/>
    <col min="17" max="17" width="0" hidden="1" customWidth="1"/>
    <col min="18" max="18" width="9.26953125" customWidth="1"/>
    <col min="19" max="19" width="0" hidden="1" customWidth="1"/>
    <col min="20" max="20" width="9.26953125" customWidth="1"/>
    <col min="21" max="21" width="0" hidden="1" customWidth="1"/>
    <col min="22" max="22" width="9.26953125" customWidth="1"/>
    <col min="23" max="23" width="0" hidden="1" customWidth="1"/>
    <col min="24" max="27" width="8.6328125" customWidth="1"/>
    <col min="28" max="28" width="9.26953125" customWidth="1"/>
    <col min="29" max="29" width="0" hidden="1" customWidth="1"/>
    <col min="30" max="33" width="8.6328125" customWidth="1"/>
    <col min="34" max="34" width="9.26953125" customWidth="1"/>
    <col min="35" max="35" width="0" hidden="1" customWidth="1"/>
    <col min="36" max="40" width="9.26953125" customWidth="1"/>
    <col min="41" max="41" width="0" hidden="1" customWidth="1"/>
    <col min="42" max="45" width="9.26953125" customWidth="1"/>
    <col min="46" max="46" width="8.453125" customWidth="1"/>
    <col min="47" max="47" width="0" hidden="1" customWidth="1"/>
    <col min="48" max="52" width="9.26953125" customWidth="1"/>
    <col min="53" max="53" width="0" hidden="1" customWidth="1"/>
    <col min="54" max="58" width="9.26953125" customWidth="1"/>
    <col min="59" max="59" width="0" hidden="1" customWidth="1"/>
    <col min="60" max="62" width="9.26953125" customWidth="1"/>
  </cols>
  <sheetData>
    <row r="1" spans="1:63" ht="16.649999999999999" customHeight="1" x14ac:dyDescent="0.25">
      <c r="A1" s="576" t="s">
        <v>0</v>
      </c>
    </row>
    <row r="2" spans="1:63" ht="16.649999999999999" customHeight="1" x14ac:dyDescent="0.25">
      <c r="A2" s="568"/>
    </row>
    <row r="3" spans="1:63" ht="16.649999999999999" customHeight="1" x14ac:dyDescent="0.25">
      <c r="A3" s="568"/>
    </row>
    <row r="4" spans="1:63" ht="16.649999999999999" customHeight="1" x14ac:dyDescent="0.25">
      <c r="A4" s="569" t="s">
        <v>482</v>
      </c>
    </row>
    <row r="5" spans="1:63" ht="16.649999999999999" customHeight="1" x14ac:dyDescent="0.25">
      <c r="A5" s="568"/>
    </row>
    <row r="6" spans="1:63" ht="16.649999999999999" customHeight="1" x14ac:dyDescent="0.25">
      <c r="B6" s="135" t="s">
        <v>4</v>
      </c>
      <c r="C6" s="102"/>
      <c r="D6" s="135" t="s">
        <v>5</v>
      </c>
      <c r="E6" s="102"/>
      <c r="F6" s="135" t="s">
        <v>6</v>
      </c>
      <c r="G6" s="102"/>
      <c r="H6" s="135" t="s">
        <v>7</v>
      </c>
      <c r="I6" s="102"/>
      <c r="J6" s="135" t="s">
        <v>8</v>
      </c>
      <c r="K6" s="102"/>
      <c r="L6" s="135" t="s">
        <v>9</v>
      </c>
      <c r="M6" s="102"/>
      <c r="N6" s="135" t="s">
        <v>10</v>
      </c>
      <c r="O6" s="102"/>
      <c r="P6" s="135" t="s">
        <v>11</v>
      </c>
      <c r="Q6" s="102"/>
      <c r="R6" s="135" t="s">
        <v>12</v>
      </c>
      <c r="S6" s="102"/>
      <c r="T6" s="135" t="s">
        <v>13</v>
      </c>
      <c r="U6" s="102"/>
      <c r="V6" s="135" t="s">
        <v>18</v>
      </c>
      <c r="W6" s="102"/>
      <c r="X6" s="136" t="s">
        <v>19</v>
      </c>
      <c r="Y6" s="137" t="s">
        <v>20</v>
      </c>
      <c r="Z6" s="137" t="s">
        <v>21</v>
      </c>
      <c r="AA6" s="138" t="s">
        <v>22</v>
      </c>
      <c r="AB6" s="135" t="s">
        <v>23</v>
      </c>
      <c r="AC6" s="102"/>
      <c r="AD6" s="136" t="s">
        <v>24</v>
      </c>
      <c r="AE6" s="137" t="s">
        <v>25</v>
      </c>
      <c r="AF6" s="137" t="s">
        <v>26</v>
      </c>
      <c r="AG6" s="138" t="s">
        <v>27</v>
      </c>
      <c r="AH6" s="135" t="s">
        <v>28</v>
      </c>
      <c r="AI6" s="102"/>
      <c r="AJ6" s="136" t="s">
        <v>29</v>
      </c>
      <c r="AK6" s="137" t="s">
        <v>30</v>
      </c>
      <c r="AL6" s="137" t="s">
        <v>31</v>
      </c>
      <c r="AM6" s="138" t="s">
        <v>32</v>
      </c>
      <c r="AN6" s="135" t="s">
        <v>33</v>
      </c>
      <c r="AO6" s="102"/>
      <c r="AP6" s="136" t="s">
        <v>34</v>
      </c>
      <c r="AQ6" s="137" t="s">
        <v>35</v>
      </c>
      <c r="AR6" s="137" t="s">
        <v>36</v>
      </c>
      <c r="AS6" s="138" t="s">
        <v>37</v>
      </c>
      <c r="AT6" s="135" t="s">
        <v>38</v>
      </c>
      <c r="AU6" s="102"/>
      <c r="AV6" s="136" t="s">
        <v>39</v>
      </c>
      <c r="AW6" s="137" t="s">
        <v>40</v>
      </c>
      <c r="AX6" s="137" t="s">
        <v>41</v>
      </c>
      <c r="AY6" s="138" t="s">
        <v>42</v>
      </c>
      <c r="AZ6" s="135" t="s">
        <v>43</v>
      </c>
      <c r="BA6" s="102"/>
      <c r="BB6" s="136" t="s">
        <v>44</v>
      </c>
      <c r="BC6" s="137" t="s">
        <v>45</v>
      </c>
      <c r="BD6" s="137" t="s">
        <v>46</v>
      </c>
      <c r="BE6" s="138" t="s">
        <v>47</v>
      </c>
      <c r="BF6" s="135" t="s">
        <v>48</v>
      </c>
      <c r="BG6" s="102"/>
      <c r="BH6" s="136" t="s">
        <v>49</v>
      </c>
      <c r="BI6" s="138" t="s">
        <v>50</v>
      </c>
      <c r="BJ6" s="135" t="s">
        <v>51</v>
      </c>
      <c r="BK6" s="104"/>
    </row>
    <row r="7" spans="1:63" ht="16.649999999999999" customHeight="1" x14ac:dyDescent="0.25">
      <c r="B7" s="140" t="s">
        <v>53</v>
      </c>
      <c r="C7" s="102"/>
      <c r="D7" s="140" t="s">
        <v>53</v>
      </c>
      <c r="E7" s="102"/>
      <c r="F7" s="140" t="s">
        <v>53</v>
      </c>
      <c r="G7" s="102"/>
      <c r="H7" s="140" t="s">
        <v>53</v>
      </c>
      <c r="I7" s="102"/>
      <c r="J7" s="140" t="s">
        <v>53</v>
      </c>
      <c r="K7" s="102"/>
      <c r="L7" s="140" t="s">
        <v>53</v>
      </c>
      <c r="M7" s="102"/>
      <c r="N7" s="140" t="s">
        <v>53</v>
      </c>
      <c r="O7" s="102"/>
      <c r="P7" s="140" t="s">
        <v>53</v>
      </c>
      <c r="Q7" s="102"/>
      <c r="R7" s="140" t="s">
        <v>53</v>
      </c>
      <c r="S7" s="102"/>
      <c r="T7" s="140" t="s">
        <v>53</v>
      </c>
      <c r="U7" s="102"/>
      <c r="V7" s="140" t="s">
        <v>53</v>
      </c>
      <c r="W7" s="102"/>
      <c r="X7" s="141" t="s">
        <v>58</v>
      </c>
      <c r="Y7" s="142" t="s">
        <v>59</v>
      </c>
      <c r="Z7" s="142" t="s">
        <v>60</v>
      </c>
      <c r="AA7" s="143" t="s">
        <v>61</v>
      </c>
      <c r="AB7" s="140" t="s">
        <v>53</v>
      </c>
      <c r="AC7" s="102"/>
      <c r="AD7" s="141" t="s">
        <v>62</v>
      </c>
      <c r="AE7" s="142" t="s">
        <v>63</v>
      </c>
      <c r="AF7" s="142" t="s">
        <v>64</v>
      </c>
      <c r="AG7" s="143" t="s">
        <v>65</v>
      </c>
      <c r="AH7" s="140" t="s">
        <v>53</v>
      </c>
      <c r="AI7" s="102"/>
      <c r="AJ7" s="141" t="s">
        <v>66</v>
      </c>
      <c r="AK7" s="142" t="s">
        <v>67</v>
      </c>
      <c r="AL7" s="142" t="s">
        <v>68</v>
      </c>
      <c r="AM7" s="143" t="s">
        <v>69</v>
      </c>
      <c r="AN7" s="140" t="s">
        <v>53</v>
      </c>
      <c r="AO7" s="102"/>
      <c r="AP7" s="141" t="s">
        <v>70</v>
      </c>
      <c r="AQ7" s="142" t="s">
        <v>71</v>
      </c>
      <c r="AR7" s="142" t="s">
        <v>72</v>
      </c>
      <c r="AS7" s="143" t="s">
        <v>73</v>
      </c>
      <c r="AT7" s="140" t="s">
        <v>53</v>
      </c>
      <c r="AU7" s="102"/>
      <c r="AV7" s="141" t="s">
        <v>74</v>
      </c>
      <c r="AW7" s="142" t="s">
        <v>75</v>
      </c>
      <c r="AX7" s="142" t="s">
        <v>76</v>
      </c>
      <c r="AY7" s="143" t="s">
        <v>77</v>
      </c>
      <c r="AZ7" s="140" t="s">
        <v>53</v>
      </c>
      <c r="BA7" s="102"/>
      <c r="BB7" s="141" t="s">
        <v>78</v>
      </c>
      <c r="BC7" s="142" t="s">
        <v>79</v>
      </c>
      <c r="BD7" s="142" t="s">
        <v>80</v>
      </c>
      <c r="BE7" s="143" t="s">
        <v>81</v>
      </c>
      <c r="BF7" s="140" t="s">
        <v>53</v>
      </c>
      <c r="BG7" s="102"/>
      <c r="BH7" s="141" t="s">
        <v>82</v>
      </c>
      <c r="BI7" s="143" t="s">
        <v>83</v>
      </c>
      <c r="BJ7" s="140" t="s">
        <v>84</v>
      </c>
      <c r="BK7" s="104"/>
    </row>
    <row r="8" spans="1:63" ht="16.649999999999999" customHeight="1" x14ac:dyDescent="0.25">
      <c r="A8" s="7" t="s">
        <v>483</v>
      </c>
      <c r="B8" s="559"/>
      <c r="C8" s="102"/>
      <c r="D8" s="559"/>
      <c r="E8" s="102"/>
      <c r="F8" s="559"/>
      <c r="G8" s="102"/>
      <c r="H8" s="559"/>
      <c r="I8" s="102"/>
      <c r="J8" s="559"/>
      <c r="K8" s="102"/>
      <c r="L8" s="559"/>
      <c r="M8" s="102"/>
      <c r="N8" s="559"/>
      <c r="O8" s="102"/>
      <c r="P8" s="559"/>
      <c r="Q8" s="102"/>
      <c r="R8" s="559"/>
      <c r="S8" s="102"/>
      <c r="T8" s="559"/>
      <c r="U8" s="104"/>
      <c r="V8" s="560"/>
      <c r="W8" s="102"/>
      <c r="X8" s="107"/>
      <c r="Y8" s="108"/>
      <c r="Z8" s="108"/>
      <c r="AA8" s="109"/>
      <c r="AB8" s="559"/>
      <c r="AC8" s="102"/>
      <c r="AD8" s="107"/>
      <c r="AE8" s="108"/>
      <c r="AF8" s="108"/>
      <c r="AG8" s="109"/>
      <c r="AH8" s="559"/>
      <c r="AI8" s="102"/>
      <c r="AJ8" s="107"/>
      <c r="AK8" s="108"/>
      <c r="AL8" s="108"/>
      <c r="AM8" s="109"/>
      <c r="AN8" s="559"/>
      <c r="AO8" s="102"/>
      <c r="AP8" s="107"/>
      <c r="AQ8" s="108"/>
      <c r="AR8" s="108"/>
      <c r="AS8" s="109"/>
      <c r="AT8" s="559"/>
      <c r="AU8" s="102"/>
      <c r="AV8" s="107"/>
      <c r="AW8" s="108"/>
      <c r="AX8" s="108"/>
      <c r="AY8" s="109"/>
      <c r="AZ8" s="320"/>
      <c r="BA8" s="102"/>
      <c r="BB8" s="107"/>
      <c r="BC8" s="108"/>
      <c r="BD8" s="108"/>
      <c r="BE8" s="109"/>
      <c r="BF8" s="320"/>
      <c r="BG8" s="102"/>
      <c r="BH8" s="107"/>
      <c r="BI8" s="109"/>
      <c r="BJ8" s="320"/>
      <c r="BK8" s="104"/>
    </row>
    <row r="9" spans="1:63" ht="13.25" customHeight="1" x14ac:dyDescent="0.25">
      <c r="A9" s="12" t="s">
        <v>484</v>
      </c>
      <c r="B9" s="505">
        <v>34637</v>
      </c>
      <c r="C9" s="102"/>
      <c r="D9" s="505">
        <v>54377</v>
      </c>
      <c r="E9" s="102"/>
      <c r="F9" s="505">
        <v>89032</v>
      </c>
      <c r="G9" s="102"/>
      <c r="H9" s="505">
        <v>129654</v>
      </c>
      <c r="I9" s="102"/>
      <c r="J9" s="505">
        <v>159973</v>
      </c>
      <c r="K9" s="102"/>
      <c r="L9" s="505">
        <v>165149</v>
      </c>
      <c r="M9" s="102"/>
      <c r="N9" s="505">
        <v>146749</v>
      </c>
      <c r="O9" s="102"/>
      <c r="P9" s="505">
        <v>141808</v>
      </c>
      <c r="Q9" s="102"/>
      <c r="R9" s="505">
        <v>153739</v>
      </c>
      <c r="S9" s="102"/>
      <c r="T9" s="505">
        <v>242022</v>
      </c>
      <c r="U9" s="104"/>
      <c r="V9" s="506">
        <v>247358</v>
      </c>
      <c r="W9" s="102"/>
      <c r="X9" s="507">
        <v>9600</v>
      </c>
      <c r="Y9" s="508">
        <v>105059</v>
      </c>
      <c r="Z9" s="508">
        <v>8985</v>
      </c>
      <c r="AA9" s="509">
        <v>33092</v>
      </c>
      <c r="AB9" s="505">
        <v>156736</v>
      </c>
      <c r="AC9" s="102"/>
      <c r="AD9" s="507">
        <v>16379</v>
      </c>
      <c r="AE9" s="508">
        <v>160363</v>
      </c>
      <c r="AF9" s="508">
        <v>-32109</v>
      </c>
      <c r="AG9" s="509">
        <v>47699</v>
      </c>
      <c r="AH9" s="505">
        <v>192332</v>
      </c>
      <c r="AI9" s="102"/>
      <c r="AJ9" s="507">
        <v>22220</v>
      </c>
      <c r="AK9" s="508">
        <v>183270</v>
      </c>
      <c r="AL9" s="508">
        <v>16980</v>
      </c>
      <c r="AM9" s="509">
        <v>108625</v>
      </c>
      <c r="AN9" s="505">
        <v>331095</v>
      </c>
      <c r="AO9" s="102"/>
      <c r="AP9" s="507">
        <v>62905</v>
      </c>
      <c r="AQ9" s="508">
        <v>202192</v>
      </c>
      <c r="AR9" s="508">
        <v>18964</v>
      </c>
      <c r="AS9" s="509">
        <v>54383</v>
      </c>
      <c r="AT9" s="505">
        <v>338444</v>
      </c>
      <c r="AU9" s="102"/>
      <c r="AV9" s="510">
        <v>105681000</v>
      </c>
      <c r="AW9" s="511">
        <v>150487000</v>
      </c>
      <c r="AX9" s="511">
        <v>-37220000</v>
      </c>
      <c r="AY9" s="512">
        <v>46273000</v>
      </c>
      <c r="AZ9" s="513">
        <v>265221000</v>
      </c>
      <c r="BA9" s="102"/>
      <c r="BB9" s="510">
        <v>36567000</v>
      </c>
      <c r="BC9" s="511">
        <v>143344000</v>
      </c>
      <c r="BD9" s="511">
        <v>-48195000</v>
      </c>
      <c r="BE9" s="512">
        <v>87820000</v>
      </c>
      <c r="BF9" s="513">
        <v>219536000</v>
      </c>
      <c r="BG9" s="102"/>
      <c r="BH9" s="510">
        <v>-25251000</v>
      </c>
      <c r="BI9" s="512">
        <v>81126000</v>
      </c>
      <c r="BJ9" s="513">
        <v>55875000</v>
      </c>
      <c r="BK9" s="104"/>
    </row>
    <row r="10" spans="1:63" ht="13.25" customHeight="1" x14ac:dyDescent="0.25">
      <c r="A10" s="12" t="s">
        <v>485</v>
      </c>
      <c r="B10" s="481">
        <v>-24929</v>
      </c>
      <c r="C10" s="102"/>
      <c r="D10" s="481">
        <v>-62845</v>
      </c>
      <c r="E10" s="102"/>
      <c r="F10" s="481">
        <v>-62740</v>
      </c>
      <c r="G10" s="102"/>
      <c r="H10" s="481">
        <v>-76286</v>
      </c>
      <c r="I10" s="102"/>
      <c r="J10" s="481">
        <v>-101326</v>
      </c>
      <c r="K10" s="102"/>
      <c r="L10" s="481">
        <v>-37405</v>
      </c>
      <c r="M10" s="102"/>
      <c r="N10" s="481">
        <v>-46420</v>
      </c>
      <c r="O10" s="102"/>
      <c r="P10" s="481">
        <v>-78999</v>
      </c>
      <c r="Q10" s="102"/>
      <c r="R10" s="481">
        <v>-72122</v>
      </c>
      <c r="S10" s="102"/>
      <c r="T10" s="481">
        <v>-75813</v>
      </c>
      <c r="U10" s="104"/>
      <c r="V10" s="514">
        <v>-80435</v>
      </c>
      <c r="W10" s="102"/>
      <c r="X10" s="168">
        <v>-19319</v>
      </c>
      <c r="Y10" s="169">
        <v>-16941</v>
      </c>
      <c r="Z10" s="169">
        <v>-20656</v>
      </c>
      <c r="AA10" s="170">
        <v>-17241</v>
      </c>
      <c r="AB10" s="481">
        <v>-74157</v>
      </c>
      <c r="AC10" s="102"/>
      <c r="AD10" s="168">
        <v>-20457</v>
      </c>
      <c r="AE10" s="169">
        <v>-18217</v>
      </c>
      <c r="AF10" s="169">
        <v>-8767</v>
      </c>
      <c r="AG10" s="170">
        <v>-13489</v>
      </c>
      <c r="AH10" s="481">
        <v>-60930</v>
      </c>
      <c r="AI10" s="102"/>
      <c r="AJ10" s="168">
        <v>-21026</v>
      </c>
      <c r="AK10" s="169">
        <v>-17741</v>
      </c>
      <c r="AL10" s="169">
        <v>-19167</v>
      </c>
      <c r="AM10" s="170">
        <v>-12629</v>
      </c>
      <c r="AN10" s="481">
        <v>-70563</v>
      </c>
      <c r="AO10" s="102"/>
      <c r="AP10" s="168">
        <v>-14193</v>
      </c>
      <c r="AQ10" s="169">
        <v>-13901</v>
      </c>
      <c r="AR10" s="169">
        <v>-10544</v>
      </c>
      <c r="AS10" s="170">
        <v>-11829</v>
      </c>
      <c r="AT10" s="481">
        <v>-50467</v>
      </c>
      <c r="AU10" s="102"/>
      <c r="AV10" s="172">
        <v>-8383000</v>
      </c>
      <c r="AW10" s="173">
        <v>-8407000</v>
      </c>
      <c r="AX10" s="173">
        <v>-5946000</v>
      </c>
      <c r="AY10" s="174">
        <v>-15788000</v>
      </c>
      <c r="AZ10" s="482">
        <v>-38524000</v>
      </c>
      <c r="BA10" s="102"/>
      <c r="BB10" s="172">
        <v>-8624000</v>
      </c>
      <c r="BC10" s="173">
        <v>-17915000</v>
      </c>
      <c r="BD10" s="173">
        <v>-15603000</v>
      </c>
      <c r="BE10" s="174">
        <v>-11898000</v>
      </c>
      <c r="BF10" s="482">
        <v>-54040000</v>
      </c>
      <c r="BG10" s="102"/>
      <c r="BH10" s="172">
        <v>-11758000</v>
      </c>
      <c r="BI10" s="174">
        <v>-14732000</v>
      </c>
      <c r="BJ10" s="482">
        <v>-26490000</v>
      </c>
      <c r="BK10" s="104"/>
    </row>
    <row r="11" spans="1:63" ht="13.25" customHeight="1" x14ac:dyDescent="0.25">
      <c r="A11" s="12" t="s">
        <v>486</v>
      </c>
      <c r="B11" s="481">
        <v>0</v>
      </c>
      <c r="C11" s="102"/>
      <c r="D11" s="481">
        <v>0</v>
      </c>
      <c r="E11" s="102"/>
      <c r="F11" s="481">
        <v>-1250</v>
      </c>
      <c r="G11" s="102"/>
      <c r="H11" s="481">
        <v>0</v>
      </c>
      <c r="I11" s="102"/>
      <c r="J11" s="481">
        <v>0</v>
      </c>
      <c r="K11" s="102"/>
      <c r="L11" s="481">
        <v>-205</v>
      </c>
      <c r="M11" s="102"/>
      <c r="N11" s="481">
        <v>-239</v>
      </c>
      <c r="O11" s="102"/>
      <c r="P11" s="481">
        <v>-750</v>
      </c>
      <c r="Q11" s="102"/>
      <c r="R11" s="481">
        <v>-253</v>
      </c>
      <c r="S11" s="102"/>
      <c r="T11" s="481">
        <v>-250</v>
      </c>
      <c r="U11" s="104"/>
      <c r="V11" s="514">
        <v>-476</v>
      </c>
      <c r="W11" s="102"/>
      <c r="X11" s="168">
        <v>-26</v>
      </c>
      <c r="Y11" s="169">
        <v>-62</v>
      </c>
      <c r="Z11" s="169">
        <v>-22</v>
      </c>
      <c r="AA11" s="170">
        <v>-87</v>
      </c>
      <c r="AB11" s="481">
        <v>-197</v>
      </c>
      <c r="AC11" s="102"/>
      <c r="AD11" s="168">
        <v>-24</v>
      </c>
      <c r="AE11" s="169">
        <v>-254</v>
      </c>
      <c r="AF11" s="169">
        <v>-30</v>
      </c>
      <c r="AG11" s="170">
        <v>0</v>
      </c>
      <c r="AH11" s="481">
        <v>-308</v>
      </c>
      <c r="AI11" s="102"/>
      <c r="AJ11" s="168">
        <v>-22</v>
      </c>
      <c r="AK11" s="169">
        <v>0</v>
      </c>
      <c r="AL11" s="169">
        <v>0</v>
      </c>
      <c r="AM11" s="170">
        <v>-42</v>
      </c>
      <c r="AN11" s="481">
        <v>-64</v>
      </c>
      <c r="AO11" s="102"/>
      <c r="AP11" s="168">
        <v>0</v>
      </c>
      <c r="AQ11" s="169">
        <v>0</v>
      </c>
      <c r="AR11" s="169">
        <v>0</v>
      </c>
      <c r="AS11" s="170">
        <v>0</v>
      </c>
      <c r="AT11" s="481">
        <v>0</v>
      </c>
      <c r="AU11" s="102"/>
      <c r="AV11" s="172">
        <v>0</v>
      </c>
      <c r="AW11" s="173">
        <v>0</v>
      </c>
      <c r="AX11" s="173">
        <v>0</v>
      </c>
      <c r="AY11" s="174">
        <v>0</v>
      </c>
      <c r="AZ11" s="482">
        <v>0</v>
      </c>
      <c r="BA11" s="102"/>
      <c r="BB11" s="172">
        <v>0</v>
      </c>
      <c r="BC11" s="173">
        <v>0</v>
      </c>
      <c r="BD11" s="173">
        <v>0</v>
      </c>
      <c r="BE11" s="174">
        <v>0</v>
      </c>
      <c r="BF11" s="482">
        <v>0</v>
      </c>
      <c r="BG11" s="102"/>
      <c r="BH11" s="172">
        <v>0</v>
      </c>
      <c r="BI11" s="174">
        <v>0</v>
      </c>
      <c r="BJ11" s="482">
        <v>0</v>
      </c>
      <c r="BK11" s="104"/>
    </row>
    <row r="12" spans="1:63" ht="13.25" customHeight="1" x14ac:dyDescent="0.25">
      <c r="A12" s="12" t="s">
        <v>230</v>
      </c>
      <c r="B12" s="481">
        <v>-2656</v>
      </c>
      <c r="C12" s="102"/>
      <c r="D12" s="481">
        <v>-4189</v>
      </c>
      <c r="E12" s="102"/>
      <c r="F12" s="481">
        <v>-5696</v>
      </c>
      <c r="G12" s="102"/>
      <c r="H12" s="481">
        <v>-7168</v>
      </c>
      <c r="I12" s="102"/>
      <c r="J12" s="481">
        <v>-6516</v>
      </c>
      <c r="K12" s="102"/>
      <c r="L12" s="481">
        <v>-6290</v>
      </c>
      <c r="M12" s="102"/>
      <c r="N12" s="481">
        <v>-5463</v>
      </c>
      <c r="O12" s="102"/>
      <c r="P12" s="481">
        <v>-7667</v>
      </c>
      <c r="Q12" s="102"/>
      <c r="R12" s="481">
        <v>-9749</v>
      </c>
      <c r="S12" s="102"/>
      <c r="T12" s="481">
        <v>-17323</v>
      </c>
      <c r="U12" s="104"/>
      <c r="V12" s="514">
        <v>-26324</v>
      </c>
      <c r="W12" s="102"/>
      <c r="X12" s="168">
        <v>-8312</v>
      </c>
      <c r="Y12" s="169">
        <v>-10798</v>
      </c>
      <c r="Z12" s="169">
        <v>-9568</v>
      </c>
      <c r="AA12" s="170">
        <v>-8629</v>
      </c>
      <c r="AB12" s="481">
        <v>-37307</v>
      </c>
      <c r="AC12" s="102"/>
      <c r="AD12" s="168">
        <v>-8934</v>
      </c>
      <c r="AE12" s="169">
        <v>-9180</v>
      </c>
      <c r="AF12" s="169">
        <v>-11362</v>
      </c>
      <c r="AG12" s="170">
        <v>-11371</v>
      </c>
      <c r="AH12" s="481">
        <v>-40847</v>
      </c>
      <c r="AI12" s="102"/>
      <c r="AJ12" s="168">
        <v>-11233</v>
      </c>
      <c r="AK12" s="169">
        <v>-10688</v>
      </c>
      <c r="AL12" s="169">
        <v>-12716</v>
      </c>
      <c r="AM12" s="170">
        <v>-14015</v>
      </c>
      <c r="AN12" s="481">
        <v>-48652</v>
      </c>
      <c r="AO12" s="102"/>
      <c r="AP12" s="168">
        <v>-12471</v>
      </c>
      <c r="AQ12" s="169">
        <v>-10946</v>
      </c>
      <c r="AR12" s="169">
        <v>-12407</v>
      </c>
      <c r="AS12" s="170">
        <v>-8168</v>
      </c>
      <c r="AT12" s="481">
        <v>-43992</v>
      </c>
      <c r="AU12" s="102"/>
      <c r="AV12" s="172">
        <v>-14804000</v>
      </c>
      <c r="AW12" s="173">
        <v>-11641000</v>
      </c>
      <c r="AX12" s="173">
        <v>-18876000</v>
      </c>
      <c r="AY12" s="174">
        <v>-15616000</v>
      </c>
      <c r="AZ12" s="482">
        <v>-60937000</v>
      </c>
      <c r="BA12" s="102"/>
      <c r="BB12" s="172">
        <v>-15639000</v>
      </c>
      <c r="BC12" s="173">
        <v>-16495000</v>
      </c>
      <c r="BD12" s="173">
        <v>-17741000</v>
      </c>
      <c r="BE12" s="174">
        <v>-15422000</v>
      </c>
      <c r="BF12" s="482">
        <v>-65297000</v>
      </c>
      <c r="BG12" s="102"/>
      <c r="BH12" s="172">
        <v>-15330000</v>
      </c>
      <c r="BI12" s="174">
        <v>-13916000</v>
      </c>
      <c r="BJ12" s="482">
        <v>-29246000</v>
      </c>
      <c r="BK12" s="104"/>
    </row>
    <row r="13" spans="1:63" ht="13.25" customHeight="1" x14ac:dyDescent="0.25">
      <c r="A13" s="12" t="s">
        <v>487</v>
      </c>
      <c r="B13" s="481">
        <v>0</v>
      </c>
      <c r="C13" s="102"/>
      <c r="D13" s="481">
        <v>0</v>
      </c>
      <c r="E13" s="102"/>
      <c r="F13" s="481">
        <v>0</v>
      </c>
      <c r="G13" s="102"/>
      <c r="H13" s="481">
        <v>0</v>
      </c>
      <c r="I13" s="102"/>
      <c r="J13" s="481">
        <v>0</v>
      </c>
      <c r="K13" s="102"/>
      <c r="L13" s="481">
        <v>0</v>
      </c>
      <c r="M13" s="102"/>
      <c r="N13" s="481">
        <v>0</v>
      </c>
      <c r="O13" s="102"/>
      <c r="P13" s="481">
        <v>0</v>
      </c>
      <c r="Q13" s="102"/>
      <c r="R13" s="481">
        <v>0</v>
      </c>
      <c r="S13" s="102"/>
      <c r="T13" s="481">
        <v>8055</v>
      </c>
      <c r="U13" s="104"/>
      <c r="V13" s="514">
        <v>8613</v>
      </c>
      <c r="W13" s="102"/>
      <c r="X13" s="168">
        <v>0</v>
      </c>
      <c r="Y13" s="169">
        <v>0</v>
      </c>
      <c r="Z13" s="169">
        <v>0</v>
      </c>
      <c r="AA13" s="170">
        <v>0</v>
      </c>
      <c r="AB13" s="481">
        <v>0</v>
      </c>
      <c r="AC13" s="102"/>
      <c r="AD13" s="168">
        <v>0</v>
      </c>
      <c r="AE13" s="169">
        <v>0</v>
      </c>
      <c r="AF13" s="169">
        <v>49241</v>
      </c>
      <c r="AG13" s="170">
        <v>0</v>
      </c>
      <c r="AH13" s="481">
        <v>49241</v>
      </c>
      <c r="AI13" s="102"/>
      <c r="AJ13" s="168">
        <v>0</v>
      </c>
      <c r="AK13" s="169">
        <v>0</v>
      </c>
      <c r="AL13" s="169">
        <v>0</v>
      </c>
      <c r="AM13" s="170">
        <v>0</v>
      </c>
      <c r="AN13" s="481">
        <v>0</v>
      </c>
      <c r="AO13" s="102"/>
      <c r="AP13" s="168">
        <v>0</v>
      </c>
      <c r="AQ13" s="169">
        <v>0</v>
      </c>
      <c r="AR13" s="169">
        <v>0</v>
      </c>
      <c r="AS13" s="170">
        <v>0</v>
      </c>
      <c r="AT13" s="481">
        <v>0</v>
      </c>
      <c r="AU13" s="102"/>
      <c r="AV13" s="172">
        <v>0</v>
      </c>
      <c r="AW13" s="173">
        <v>0</v>
      </c>
      <c r="AX13" s="173">
        <v>0</v>
      </c>
      <c r="AY13" s="174">
        <v>0</v>
      </c>
      <c r="AZ13" s="482">
        <v>0</v>
      </c>
      <c r="BA13" s="102"/>
      <c r="BB13" s="172">
        <v>0</v>
      </c>
      <c r="BC13" s="173">
        <v>0</v>
      </c>
      <c r="BD13" s="173">
        <v>0</v>
      </c>
      <c r="BE13" s="174">
        <v>0</v>
      </c>
      <c r="BF13" s="482">
        <v>0</v>
      </c>
      <c r="BG13" s="102"/>
      <c r="BH13" s="172">
        <v>0</v>
      </c>
      <c r="BI13" s="174">
        <v>0</v>
      </c>
      <c r="BJ13" s="482">
        <v>0</v>
      </c>
      <c r="BK13" s="104"/>
    </row>
    <row r="14" spans="1:63" ht="13.25" customHeight="1" x14ac:dyDescent="0.25">
      <c r="A14" s="12" t="s">
        <v>236</v>
      </c>
      <c r="B14" s="484">
        <v>0</v>
      </c>
      <c r="C14" s="102"/>
      <c r="D14" s="484">
        <v>0</v>
      </c>
      <c r="E14" s="102"/>
      <c r="F14" s="484">
        <v>0</v>
      </c>
      <c r="G14" s="102"/>
      <c r="H14" s="484">
        <v>0</v>
      </c>
      <c r="I14" s="102"/>
      <c r="J14" s="484">
        <v>0</v>
      </c>
      <c r="K14" s="102"/>
      <c r="L14" s="484">
        <v>0</v>
      </c>
      <c r="M14" s="102"/>
      <c r="N14" s="484">
        <v>0</v>
      </c>
      <c r="O14" s="102"/>
      <c r="P14" s="484">
        <v>0</v>
      </c>
      <c r="Q14" s="102"/>
      <c r="R14" s="484">
        <v>0</v>
      </c>
      <c r="S14" s="102"/>
      <c r="T14" s="484">
        <v>0</v>
      </c>
      <c r="U14" s="104"/>
      <c r="V14" s="515">
        <v>3624</v>
      </c>
      <c r="W14" s="102"/>
      <c r="X14" s="179">
        <v>0</v>
      </c>
      <c r="Y14" s="180">
        <v>0</v>
      </c>
      <c r="Z14" s="180">
        <v>0</v>
      </c>
      <c r="AA14" s="181">
        <v>0</v>
      </c>
      <c r="AB14" s="484">
        <v>0</v>
      </c>
      <c r="AC14" s="102"/>
      <c r="AD14" s="179">
        <v>0</v>
      </c>
      <c r="AE14" s="180">
        <v>0</v>
      </c>
      <c r="AF14" s="180">
        <v>0</v>
      </c>
      <c r="AG14" s="181">
        <v>0</v>
      </c>
      <c r="AH14" s="484">
        <v>0</v>
      </c>
      <c r="AI14" s="102"/>
      <c r="AJ14" s="179">
        <v>0</v>
      </c>
      <c r="AK14" s="180">
        <v>0</v>
      </c>
      <c r="AL14" s="180">
        <v>0</v>
      </c>
      <c r="AM14" s="181">
        <v>0</v>
      </c>
      <c r="AN14" s="484">
        <v>0</v>
      </c>
      <c r="AO14" s="102"/>
      <c r="AP14" s="179">
        <v>0</v>
      </c>
      <c r="AQ14" s="180">
        <v>0</v>
      </c>
      <c r="AR14" s="180">
        <v>0</v>
      </c>
      <c r="AS14" s="181">
        <v>0</v>
      </c>
      <c r="AT14" s="484">
        <v>0</v>
      </c>
      <c r="AU14" s="102"/>
      <c r="AV14" s="183">
        <v>0</v>
      </c>
      <c r="AW14" s="184">
        <v>0</v>
      </c>
      <c r="AX14" s="184">
        <v>0</v>
      </c>
      <c r="AY14" s="187">
        <v>0</v>
      </c>
      <c r="AZ14" s="485">
        <v>0</v>
      </c>
      <c r="BA14" s="102"/>
      <c r="BB14" s="183">
        <v>0</v>
      </c>
      <c r="BC14" s="184">
        <v>0</v>
      </c>
      <c r="BD14" s="184">
        <v>0</v>
      </c>
      <c r="BE14" s="187">
        <v>0</v>
      </c>
      <c r="BF14" s="485">
        <v>0</v>
      </c>
      <c r="BG14" s="102"/>
      <c r="BH14" s="183">
        <v>0</v>
      </c>
      <c r="BI14" s="187">
        <v>0</v>
      </c>
      <c r="BJ14" s="485">
        <v>0</v>
      </c>
      <c r="BK14" s="104"/>
    </row>
    <row r="15" spans="1:63" ht="13.25" customHeight="1" x14ac:dyDescent="0.25">
      <c r="A15" s="7" t="s">
        <v>488</v>
      </c>
      <c r="B15" s="516">
        <v>7052</v>
      </c>
      <c r="C15" s="102"/>
      <c r="D15" s="516">
        <v>-12657</v>
      </c>
      <c r="E15" s="102"/>
      <c r="F15" s="516">
        <v>19346</v>
      </c>
      <c r="G15" s="102"/>
      <c r="H15" s="516">
        <v>46200</v>
      </c>
      <c r="I15" s="102"/>
      <c r="J15" s="516">
        <v>52131</v>
      </c>
      <c r="K15" s="102"/>
      <c r="L15" s="516">
        <v>121249</v>
      </c>
      <c r="M15" s="102"/>
      <c r="N15" s="516">
        <v>94627</v>
      </c>
      <c r="O15" s="102"/>
      <c r="P15" s="516">
        <v>54392</v>
      </c>
      <c r="Q15" s="102"/>
      <c r="R15" s="516">
        <v>71615</v>
      </c>
      <c r="S15" s="102"/>
      <c r="T15" s="516">
        <v>156691</v>
      </c>
      <c r="U15" s="102"/>
      <c r="V15" s="516">
        <v>152360</v>
      </c>
      <c r="W15" s="102"/>
      <c r="X15" s="517">
        <v>-18057</v>
      </c>
      <c r="Y15" s="518">
        <v>77258</v>
      </c>
      <c r="Z15" s="518">
        <v>-21261</v>
      </c>
      <c r="AA15" s="519">
        <v>7135</v>
      </c>
      <c r="AB15" s="516">
        <v>45075</v>
      </c>
      <c r="AC15" s="102"/>
      <c r="AD15" s="517">
        <v>-13036</v>
      </c>
      <c r="AE15" s="518">
        <v>132712</v>
      </c>
      <c r="AF15" s="518">
        <v>-3027</v>
      </c>
      <c r="AG15" s="519">
        <v>22839</v>
      </c>
      <c r="AH15" s="516">
        <v>139488</v>
      </c>
      <c r="AI15" s="102"/>
      <c r="AJ15" s="517">
        <v>-10061</v>
      </c>
      <c r="AK15" s="518">
        <v>154841</v>
      </c>
      <c r="AL15" s="518">
        <v>-14903</v>
      </c>
      <c r="AM15" s="519">
        <v>81939</v>
      </c>
      <c r="AN15" s="516">
        <v>211816</v>
      </c>
      <c r="AO15" s="102"/>
      <c r="AP15" s="517">
        <v>36241</v>
      </c>
      <c r="AQ15" s="518">
        <v>177345</v>
      </c>
      <c r="AR15" s="518">
        <v>-3987</v>
      </c>
      <c r="AS15" s="519">
        <v>34386</v>
      </c>
      <c r="AT15" s="516">
        <v>243985</v>
      </c>
      <c r="AU15" s="102"/>
      <c r="AV15" s="520">
        <v>82494000</v>
      </c>
      <c r="AW15" s="521">
        <v>130439000</v>
      </c>
      <c r="AX15" s="521">
        <v>-62042000</v>
      </c>
      <c r="AY15" s="522">
        <v>14869000</v>
      </c>
      <c r="AZ15" s="523">
        <v>165760000</v>
      </c>
      <c r="BA15" s="102"/>
      <c r="BB15" s="520">
        <v>12304000</v>
      </c>
      <c r="BC15" s="521">
        <v>108934000</v>
      </c>
      <c r="BD15" s="521">
        <v>-81539000</v>
      </c>
      <c r="BE15" s="522">
        <v>60500000</v>
      </c>
      <c r="BF15" s="523">
        <v>100199000</v>
      </c>
      <c r="BG15" s="102"/>
      <c r="BH15" s="520">
        <v>-52339000</v>
      </c>
      <c r="BI15" s="522">
        <v>52478000</v>
      </c>
      <c r="BJ15" s="523">
        <v>139000</v>
      </c>
      <c r="BK15" s="104"/>
    </row>
    <row r="16" spans="1:63" ht="13.25" customHeight="1" x14ac:dyDescent="0.25">
      <c r="B16" s="108"/>
      <c r="D16" s="108"/>
      <c r="F16" s="108"/>
      <c r="H16" s="108"/>
      <c r="J16" s="108"/>
      <c r="L16" s="108"/>
      <c r="N16" s="108"/>
      <c r="P16" s="108"/>
      <c r="R16" s="108"/>
      <c r="T16" s="108"/>
      <c r="V16" s="108"/>
      <c r="X16" s="108"/>
      <c r="Y16" s="108"/>
      <c r="Z16" s="108"/>
      <c r="AA16" s="108"/>
      <c r="AB16" s="108"/>
      <c r="AD16" s="108"/>
      <c r="AE16" s="108"/>
      <c r="AF16" s="108"/>
      <c r="AG16" s="108"/>
      <c r="AH16" s="108"/>
      <c r="AJ16" s="108"/>
      <c r="AK16" s="108"/>
      <c r="AL16" s="108"/>
      <c r="AM16" s="108"/>
      <c r="AN16" s="108"/>
      <c r="AP16" s="108"/>
      <c r="AQ16" s="108"/>
      <c r="AR16" s="108"/>
      <c r="AS16" s="108"/>
      <c r="AT16" s="108"/>
      <c r="AV16" s="108"/>
      <c r="AW16" s="108"/>
      <c r="AX16" s="108"/>
      <c r="AY16" s="108"/>
      <c r="AZ16" s="108"/>
      <c r="BB16" s="108"/>
      <c r="BC16" s="108"/>
      <c r="BD16" s="108"/>
      <c r="BE16" s="108"/>
      <c r="BF16" s="108"/>
      <c r="BH16" s="108"/>
      <c r="BI16" s="108"/>
      <c r="BJ16" s="108"/>
    </row>
    <row r="17" spans="1:63" ht="13.25" customHeight="1" x14ac:dyDescent="0.25">
      <c r="A17" s="524" t="s">
        <v>489</v>
      </c>
      <c r="BI17" s="276"/>
    </row>
    <row r="18" spans="1:63" ht="13.25" customHeight="1" x14ac:dyDescent="0.25">
      <c r="A18" s="12" t="s">
        <v>490</v>
      </c>
      <c r="B18" s="525">
        <v>0</v>
      </c>
      <c r="C18" s="102"/>
      <c r="D18" s="525">
        <v>0</v>
      </c>
      <c r="E18" s="102"/>
      <c r="F18" s="525">
        <v>0</v>
      </c>
      <c r="G18" s="102"/>
      <c r="H18" s="525">
        <v>0</v>
      </c>
      <c r="I18" s="102"/>
      <c r="J18" s="525">
        <v>0</v>
      </c>
      <c r="K18" s="102"/>
      <c r="L18" s="525">
        <v>0</v>
      </c>
      <c r="M18" s="102"/>
      <c r="N18" s="525">
        <v>0</v>
      </c>
      <c r="O18" s="102"/>
      <c r="P18" s="525">
        <v>0</v>
      </c>
      <c r="Q18" s="102"/>
      <c r="R18" s="525">
        <v>0</v>
      </c>
      <c r="S18" s="102"/>
      <c r="T18" s="525">
        <v>13192</v>
      </c>
      <c r="U18" s="102"/>
      <c r="V18" s="525">
        <v>7535</v>
      </c>
      <c r="W18" s="102"/>
      <c r="X18" s="526">
        <v>2077</v>
      </c>
      <c r="Y18" s="527">
        <v>2835</v>
      </c>
      <c r="Z18" s="527">
        <v>7187</v>
      </c>
      <c r="AA18" s="528">
        <v>2323</v>
      </c>
      <c r="AB18" s="525">
        <v>14422</v>
      </c>
      <c r="AC18" s="102"/>
      <c r="AD18" s="526">
        <v>0</v>
      </c>
      <c r="AE18" s="527">
        <v>112</v>
      </c>
      <c r="AF18" s="527">
        <v>419</v>
      </c>
      <c r="AG18" s="528">
        <v>0</v>
      </c>
      <c r="AH18" s="525">
        <v>531</v>
      </c>
      <c r="AI18" s="102"/>
      <c r="AJ18" s="526">
        <v>3565</v>
      </c>
      <c r="AK18" s="527">
        <v>3660</v>
      </c>
      <c r="AL18" s="527">
        <v>4395</v>
      </c>
      <c r="AM18" s="528">
        <v>251</v>
      </c>
      <c r="AN18" s="525">
        <v>11871</v>
      </c>
      <c r="AO18" s="102"/>
      <c r="AP18" s="526">
        <v>0</v>
      </c>
      <c r="AQ18" s="527">
        <v>140</v>
      </c>
      <c r="AR18" s="527">
        <v>1451</v>
      </c>
      <c r="AS18" s="528">
        <v>14</v>
      </c>
      <c r="AT18" s="525">
        <v>1605</v>
      </c>
      <c r="AU18" s="102"/>
      <c r="AV18" s="529">
        <v>76000</v>
      </c>
      <c r="AW18" s="530">
        <v>74000</v>
      </c>
      <c r="AX18" s="530">
        <v>5480000</v>
      </c>
      <c r="AY18" s="531">
        <v>1366000</v>
      </c>
      <c r="AZ18" s="532">
        <v>6996000</v>
      </c>
      <c r="BA18" s="102"/>
      <c r="BB18" s="529">
        <v>865000</v>
      </c>
      <c r="BC18" s="530">
        <v>2731000</v>
      </c>
      <c r="BD18" s="530">
        <v>159000</v>
      </c>
      <c r="BE18" s="531">
        <v>3278000</v>
      </c>
      <c r="BF18" s="532">
        <v>7033000</v>
      </c>
      <c r="BG18" s="102"/>
      <c r="BH18" s="529">
        <v>2412000</v>
      </c>
      <c r="BI18" s="531">
        <v>6231000</v>
      </c>
      <c r="BJ18" s="532">
        <v>8643000</v>
      </c>
      <c r="BK18" s="104"/>
    </row>
    <row r="19" spans="1:63" ht="13.25" customHeight="1" x14ac:dyDescent="0.25">
      <c r="A19" s="12" t="s">
        <v>491</v>
      </c>
      <c r="B19" s="484">
        <v>0</v>
      </c>
      <c r="C19" s="102"/>
      <c r="D19" s="484">
        <v>0</v>
      </c>
      <c r="E19" s="102"/>
      <c r="F19" s="484">
        <v>0</v>
      </c>
      <c r="G19" s="102"/>
      <c r="H19" s="484">
        <v>0</v>
      </c>
      <c r="I19" s="102"/>
      <c r="J19" s="484">
        <v>0</v>
      </c>
      <c r="K19" s="102"/>
      <c r="L19" s="484">
        <v>0</v>
      </c>
      <c r="M19" s="102"/>
      <c r="N19" s="484">
        <v>0</v>
      </c>
      <c r="O19" s="102"/>
      <c r="P19" s="484">
        <v>0</v>
      </c>
      <c r="Q19" s="102"/>
      <c r="R19" s="484">
        <v>0</v>
      </c>
      <c r="S19" s="102"/>
      <c r="T19" s="484">
        <v>519</v>
      </c>
      <c r="U19" s="102"/>
      <c r="V19" s="484">
        <v>2608</v>
      </c>
      <c r="W19" s="102"/>
      <c r="X19" s="533">
        <v>0</v>
      </c>
      <c r="Y19" s="534">
        <v>0</v>
      </c>
      <c r="Z19" s="534">
        <v>7523</v>
      </c>
      <c r="AA19" s="535">
        <v>7499</v>
      </c>
      <c r="AB19" s="484">
        <v>15022</v>
      </c>
      <c r="AC19" s="102"/>
      <c r="AD19" s="533">
        <v>4082</v>
      </c>
      <c r="AE19" s="534">
        <v>6844</v>
      </c>
      <c r="AF19" s="534">
        <v>4180</v>
      </c>
      <c r="AG19" s="535">
        <v>2236</v>
      </c>
      <c r="AH19" s="484">
        <v>17342</v>
      </c>
      <c r="AI19" s="102"/>
      <c r="AJ19" s="533">
        <v>1231</v>
      </c>
      <c r="AK19" s="534">
        <v>425</v>
      </c>
      <c r="AL19" s="534">
        <v>3120</v>
      </c>
      <c r="AM19" s="535">
        <v>1256</v>
      </c>
      <c r="AN19" s="484">
        <v>6032</v>
      </c>
      <c r="AO19" s="102"/>
      <c r="AP19" s="533">
        <v>2262</v>
      </c>
      <c r="AQ19" s="534">
        <v>494</v>
      </c>
      <c r="AR19" s="534">
        <v>2314</v>
      </c>
      <c r="AS19" s="535">
        <v>4017</v>
      </c>
      <c r="AT19" s="484">
        <v>9087</v>
      </c>
      <c r="AU19" s="102"/>
      <c r="AV19" s="536">
        <v>2515000</v>
      </c>
      <c r="AW19" s="537">
        <v>1446000</v>
      </c>
      <c r="AX19" s="537">
        <v>144000</v>
      </c>
      <c r="AY19" s="538">
        <v>2515000</v>
      </c>
      <c r="AZ19" s="539">
        <v>6620000</v>
      </c>
      <c r="BA19" s="102"/>
      <c r="BB19" s="536">
        <v>0</v>
      </c>
      <c r="BC19" s="537">
        <v>244000</v>
      </c>
      <c r="BD19" s="537">
        <v>0</v>
      </c>
      <c r="BE19" s="538">
        <v>21000</v>
      </c>
      <c r="BF19" s="539">
        <v>265000</v>
      </c>
      <c r="BG19" s="102"/>
      <c r="BH19" s="536">
        <v>7931000</v>
      </c>
      <c r="BI19" s="538">
        <v>1896000</v>
      </c>
      <c r="BJ19" s="539">
        <v>9827000</v>
      </c>
      <c r="BK19" s="104"/>
    </row>
    <row r="20" spans="1:63" ht="4.1500000000000004" customHeight="1" x14ac:dyDescent="0.25">
      <c r="B20" s="110"/>
      <c r="D20" s="110"/>
      <c r="F20" s="110"/>
      <c r="H20" s="110"/>
      <c r="J20" s="110"/>
      <c r="L20" s="110"/>
      <c r="N20" s="110"/>
      <c r="P20" s="110"/>
      <c r="R20" s="110"/>
      <c r="T20" s="110"/>
      <c r="V20" s="110"/>
      <c r="X20" s="110"/>
      <c r="Y20" s="110"/>
      <c r="Z20" s="110"/>
      <c r="AA20" s="110"/>
      <c r="AB20" s="110"/>
      <c r="AD20" s="110"/>
      <c r="AE20" s="110"/>
      <c r="AF20" s="110"/>
      <c r="AG20" s="110"/>
      <c r="AH20" s="110"/>
      <c r="AJ20" s="110"/>
      <c r="AK20" s="110"/>
      <c r="AL20" s="110"/>
      <c r="AM20" s="110"/>
      <c r="AN20" s="110"/>
      <c r="AP20" s="110"/>
      <c r="AQ20" s="110"/>
      <c r="AR20" s="110"/>
      <c r="AS20" s="110"/>
      <c r="AT20" s="110"/>
      <c r="AV20" s="300"/>
      <c r="AW20" s="110"/>
      <c r="AX20" s="110"/>
      <c r="AY20" s="110"/>
      <c r="AZ20" s="397"/>
      <c r="BA20" s="102"/>
      <c r="BB20" s="300"/>
      <c r="BC20" s="110"/>
      <c r="BD20" s="110"/>
      <c r="BE20" s="110"/>
      <c r="BF20" s="397"/>
      <c r="BG20" s="102"/>
      <c r="BH20" s="300"/>
      <c r="BI20" s="110"/>
      <c r="BJ20" s="397"/>
      <c r="BK20" s="104"/>
    </row>
    <row r="21" spans="1:63" ht="13.25" customHeight="1" x14ac:dyDescent="0.25">
      <c r="A21" s="12" t="s">
        <v>492</v>
      </c>
      <c r="B21" s="525">
        <v>1089</v>
      </c>
      <c r="C21" s="102"/>
      <c r="D21" s="525">
        <v>1789</v>
      </c>
      <c r="E21" s="102"/>
      <c r="F21" s="525">
        <v>1635</v>
      </c>
      <c r="G21" s="102"/>
      <c r="H21" s="525">
        <v>1391</v>
      </c>
      <c r="I21" s="102"/>
      <c r="J21" s="525">
        <v>883</v>
      </c>
      <c r="K21" s="102"/>
      <c r="L21" s="525">
        <v>219</v>
      </c>
      <c r="M21" s="102"/>
      <c r="N21" s="525">
        <v>1487</v>
      </c>
      <c r="O21" s="102"/>
      <c r="P21" s="525">
        <v>4762</v>
      </c>
      <c r="Q21" s="102"/>
      <c r="R21" s="525">
        <v>6446</v>
      </c>
      <c r="S21" s="102"/>
      <c r="T21" s="525">
        <v>8520</v>
      </c>
      <c r="U21" s="102"/>
      <c r="V21" s="525">
        <v>37623</v>
      </c>
      <c r="W21" s="102"/>
      <c r="X21" s="526">
        <v>5362</v>
      </c>
      <c r="Y21" s="527">
        <v>14793</v>
      </c>
      <c r="Z21" s="527">
        <v>7275</v>
      </c>
      <c r="AA21" s="528">
        <v>17845</v>
      </c>
      <c r="AB21" s="525">
        <v>45275</v>
      </c>
      <c r="AC21" s="102"/>
      <c r="AD21" s="526">
        <v>8430</v>
      </c>
      <c r="AE21" s="527">
        <v>17433</v>
      </c>
      <c r="AF21" s="527">
        <v>7991</v>
      </c>
      <c r="AG21" s="528">
        <v>22760</v>
      </c>
      <c r="AH21" s="525">
        <v>56614</v>
      </c>
      <c r="AI21" s="102"/>
      <c r="AJ21" s="526">
        <v>7549</v>
      </c>
      <c r="AK21" s="527">
        <v>22256</v>
      </c>
      <c r="AL21" s="527">
        <v>10082</v>
      </c>
      <c r="AM21" s="528">
        <v>24053</v>
      </c>
      <c r="AN21" s="525">
        <v>63940</v>
      </c>
      <c r="AO21" s="102"/>
      <c r="AP21" s="526">
        <v>9384</v>
      </c>
      <c r="AQ21" s="527">
        <v>23929</v>
      </c>
      <c r="AR21" s="527">
        <v>9450</v>
      </c>
      <c r="AS21" s="528">
        <v>30143</v>
      </c>
      <c r="AT21" s="525">
        <v>72906</v>
      </c>
      <c r="AU21" s="102"/>
      <c r="AV21" s="540">
        <v>9078000</v>
      </c>
      <c r="AW21" s="541">
        <v>49221000</v>
      </c>
      <c r="AX21" s="541">
        <v>8015000</v>
      </c>
      <c r="AY21" s="542">
        <v>50663000</v>
      </c>
      <c r="AZ21" s="543">
        <v>116977000</v>
      </c>
      <c r="BA21" s="102"/>
      <c r="BB21" s="540">
        <v>14358000</v>
      </c>
      <c r="BC21" s="541">
        <v>35329000</v>
      </c>
      <c r="BD21" s="541">
        <v>13811000</v>
      </c>
      <c r="BE21" s="542">
        <v>34601000</v>
      </c>
      <c r="BF21" s="543">
        <v>98099000</v>
      </c>
      <c r="BG21" s="102"/>
      <c r="BH21" s="540">
        <v>15060000</v>
      </c>
      <c r="BI21" s="542">
        <v>35760000</v>
      </c>
      <c r="BJ21" s="543">
        <v>50820000</v>
      </c>
      <c r="BK21" s="104"/>
    </row>
    <row r="22" spans="1:63" ht="13.25" customHeight="1" x14ac:dyDescent="0.25">
      <c r="A22" s="12" t="s">
        <v>493</v>
      </c>
      <c r="B22" s="484">
        <v>0</v>
      </c>
      <c r="C22" s="102"/>
      <c r="D22" s="484">
        <v>0</v>
      </c>
      <c r="E22" s="102"/>
      <c r="F22" s="484">
        <v>0</v>
      </c>
      <c r="G22" s="102"/>
      <c r="H22" s="484">
        <v>0</v>
      </c>
      <c r="I22" s="102"/>
      <c r="J22" s="484">
        <v>0</v>
      </c>
      <c r="K22" s="102"/>
      <c r="L22" s="484">
        <v>0</v>
      </c>
      <c r="M22" s="102"/>
      <c r="N22" s="484">
        <v>0</v>
      </c>
      <c r="O22" s="102"/>
      <c r="P22" s="484">
        <v>0</v>
      </c>
      <c r="Q22" s="102"/>
      <c r="R22" s="484">
        <v>0</v>
      </c>
      <c r="S22" s="102"/>
      <c r="T22" s="484">
        <v>0</v>
      </c>
      <c r="U22" s="102"/>
      <c r="V22" s="484">
        <v>-6287</v>
      </c>
      <c r="W22" s="102"/>
      <c r="X22" s="179">
        <v>-1970</v>
      </c>
      <c r="Y22" s="180">
        <v>-1956</v>
      </c>
      <c r="Z22" s="180">
        <v>-1897</v>
      </c>
      <c r="AA22" s="181">
        <v>-1904</v>
      </c>
      <c r="AB22" s="484">
        <v>-7727</v>
      </c>
      <c r="AC22" s="102"/>
      <c r="AD22" s="179">
        <v>-1911</v>
      </c>
      <c r="AE22" s="180">
        <v>-1896</v>
      </c>
      <c r="AF22" s="180">
        <v>-1838</v>
      </c>
      <c r="AG22" s="181">
        <v>-1844</v>
      </c>
      <c r="AH22" s="484">
        <v>-7489</v>
      </c>
      <c r="AI22" s="102"/>
      <c r="AJ22" s="179">
        <v>-1849</v>
      </c>
      <c r="AK22" s="180">
        <v>-1833</v>
      </c>
      <c r="AL22" s="180">
        <v>-1775</v>
      </c>
      <c r="AM22" s="181">
        <v>-1779</v>
      </c>
      <c r="AN22" s="484">
        <v>-7236</v>
      </c>
      <c r="AO22" s="102"/>
      <c r="AP22" s="179">
        <v>0</v>
      </c>
      <c r="AQ22" s="180">
        <v>0</v>
      </c>
      <c r="AR22" s="180">
        <v>0</v>
      </c>
      <c r="AS22" s="181">
        <v>0</v>
      </c>
      <c r="AT22" s="484">
        <v>0</v>
      </c>
      <c r="AU22" s="102"/>
      <c r="AV22" s="193">
        <v>0</v>
      </c>
      <c r="AW22" s="194">
        <v>0</v>
      </c>
      <c r="AX22" s="194">
        <v>0</v>
      </c>
      <c r="AY22" s="197">
        <v>0</v>
      </c>
      <c r="AZ22" s="544">
        <v>0</v>
      </c>
      <c r="BA22" s="102"/>
      <c r="BB22" s="193">
        <v>0</v>
      </c>
      <c r="BC22" s="194">
        <v>0</v>
      </c>
      <c r="BD22" s="194">
        <v>0</v>
      </c>
      <c r="BE22" s="197">
        <v>0</v>
      </c>
      <c r="BF22" s="544">
        <v>0</v>
      </c>
      <c r="BG22" s="102"/>
      <c r="BH22" s="193">
        <v>0</v>
      </c>
      <c r="BI22" s="197">
        <v>0</v>
      </c>
      <c r="BJ22" s="544">
        <v>0</v>
      </c>
      <c r="BK22" s="104"/>
    </row>
    <row r="23" spans="1:63" ht="13.25" customHeight="1" x14ac:dyDescent="0.25">
      <c r="A23" s="12" t="s">
        <v>494</v>
      </c>
      <c r="B23" s="545">
        <v>1089</v>
      </c>
      <c r="C23" s="102"/>
      <c r="D23" s="545">
        <v>1789</v>
      </c>
      <c r="E23" s="102"/>
      <c r="F23" s="545">
        <v>1635</v>
      </c>
      <c r="G23" s="102"/>
      <c r="H23" s="545">
        <v>1391</v>
      </c>
      <c r="I23" s="102"/>
      <c r="J23" s="545">
        <v>883</v>
      </c>
      <c r="K23" s="102"/>
      <c r="L23" s="545">
        <v>219</v>
      </c>
      <c r="M23" s="102"/>
      <c r="N23" s="545">
        <v>1487</v>
      </c>
      <c r="O23" s="102"/>
      <c r="P23" s="545">
        <v>4762</v>
      </c>
      <c r="Q23" s="102"/>
      <c r="R23" s="545">
        <v>6446</v>
      </c>
      <c r="S23" s="102"/>
      <c r="T23" s="545">
        <v>8520</v>
      </c>
      <c r="U23" s="102"/>
      <c r="V23" s="545">
        <v>31336</v>
      </c>
      <c r="W23" s="102"/>
      <c r="X23" s="546">
        <v>3392</v>
      </c>
      <c r="Y23" s="547">
        <v>12837</v>
      </c>
      <c r="Z23" s="547">
        <v>5378</v>
      </c>
      <c r="AA23" s="548">
        <v>15941</v>
      </c>
      <c r="AB23" s="545">
        <v>37548</v>
      </c>
      <c r="AC23" s="102"/>
      <c r="AD23" s="546">
        <v>6519</v>
      </c>
      <c r="AE23" s="547">
        <v>15537</v>
      </c>
      <c r="AF23" s="547">
        <v>6153</v>
      </c>
      <c r="AG23" s="548">
        <v>20916</v>
      </c>
      <c r="AH23" s="545">
        <v>49125</v>
      </c>
      <c r="AI23" s="102"/>
      <c r="AJ23" s="546">
        <v>5700</v>
      </c>
      <c r="AK23" s="547">
        <v>20423</v>
      </c>
      <c r="AL23" s="547">
        <v>8307</v>
      </c>
      <c r="AM23" s="548">
        <v>22274</v>
      </c>
      <c r="AN23" s="545">
        <v>56704</v>
      </c>
      <c r="AO23" s="102"/>
      <c r="AP23" s="546">
        <v>9384</v>
      </c>
      <c r="AQ23" s="547">
        <v>23929</v>
      </c>
      <c r="AR23" s="547">
        <v>9450</v>
      </c>
      <c r="AS23" s="548">
        <v>30143</v>
      </c>
      <c r="AT23" s="545">
        <v>72906</v>
      </c>
      <c r="AU23" s="102"/>
      <c r="AV23" s="540">
        <v>9078000</v>
      </c>
      <c r="AW23" s="541">
        <v>49221000</v>
      </c>
      <c r="AX23" s="541">
        <v>8015000</v>
      </c>
      <c r="AY23" s="542">
        <v>50663000</v>
      </c>
      <c r="AZ23" s="543">
        <v>116977000</v>
      </c>
      <c r="BA23" s="102"/>
      <c r="BB23" s="540">
        <v>14358000</v>
      </c>
      <c r="BC23" s="541">
        <v>35329000</v>
      </c>
      <c r="BD23" s="541">
        <v>13811000</v>
      </c>
      <c r="BE23" s="542">
        <v>34601000</v>
      </c>
      <c r="BF23" s="543">
        <v>98099000</v>
      </c>
      <c r="BG23" s="102"/>
      <c r="BH23" s="540">
        <v>15060000</v>
      </c>
      <c r="BI23" s="542">
        <v>35760000</v>
      </c>
      <c r="BJ23" s="543">
        <v>50820000</v>
      </c>
      <c r="BK23" s="104"/>
    </row>
    <row r="24" spans="1:63" ht="10.75" customHeight="1" x14ac:dyDescent="0.25">
      <c r="B24" s="559"/>
      <c r="C24" s="102"/>
      <c r="D24" s="559"/>
      <c r="E24" s="102"/>
      <c r="F24" s="559"/>
      <c r="G24" s="102"/>
      <c r="H24" s="559"/>
      <c r="I24" s="102"/>
      <c r="J24" s="559"/>
      <c r="K24" s="102"/>
      <c r="L24" s="559"/>
      <c r="M24" s="102"/>
      <c r="N24" s="559"/>
      <c r="O24" s="102"/>
      <c r="P24" s="559"/>
      <c r="Q24" s="102"/>
      <c r="R24" s="559"/>
      <c r="S24" s="102"/>
      <c r="T24" s="559"/>
      <c r="U24" s="102"/>
      <c r="V24" s="559"/>
      <c r="W24" s="102"/>
      <c r="X24" s="107"/>
      <c r="Y24" s="108"/>
      <c r="Z24" s="108"/>
      <c r="AA24" s="109"/>
      <c r="AB24" s="559"/>
      <c r="AC24" s="102"/>
      <c r="AD24" s="107"/>
      <c r="AE24" s="108"/>
      <c r="AF24" s="108"/>
      <c r="AG24" s="109"/>
      <c r="AH24" s="559"/>
      <c r="AI24" s="102"/>
      <c r="AJ24" s="107"/>
      <c r="AK24" s="108"/>
      <c r="AL24" s="108"/>
      <c r="AM24" s="109"/>
      <c r="AN24" s="559"/>
      <c r="AO24" s="102"/>
      <c r="AP24" s="107"/>
      <c r="AQ24" s="108"/>
      <c r="AR24" s="108"/>
      <c r="AS24" s="109"/>
      <c r="AT24" s="559"/>
      <c r="AU24" s="102"/>
      <c r="AV24" s="107"/>
      <c r="AW24" s="108"/>
      <c r="AX24" s="108"/>
      <c r="AY24" s="109"/>
      <c r="AZ24" s="320"/>
      <c r="BA24" s="102"/>
      <c r="BB24" s="107"/>
      <c r="BC24" s="108"/>
      <c r="BD24" s="108"/>
      <c r="BE24" s="109"/>
      <c r="BF24" s="320"/>
      <c r="BG24" s="102"/>
      <c r="BH24" s="107"/>
      <c r="BI24" s="109"/>
      <c r="BJ24" s="320"/>
      <c r="BK24" s="104"/>
    </row>
    <row r="25" spans="1:63" ht="13.25" customHeight="1" x14ac:dyDescent="0.25">
      <c r="A25" s="12" t="s">
        <v>495</v>
      </c>
      <c r="B25" s="549">
        <v>0.1638</v>
      </c>
      <c r="C25" s="102"/>
      <c r="D25" s="549">
        <v>0.24554999999999999</v>
      </c>
      <c r="E25" s="102"/>
      <c r="F25" s="549">
        <v>0.15659000000000001</v>
      </c>
      <c r="G25" s="102"/>
      <c r="H25" s="549">
        <v>0.14788999999999999</v>
      </c>
      <c r="I25" s="102"/>
      <c r="J25" s="549">
        <v>0.15121999999999999</v>
      </c>
      <c r="K25" s="102"/>
      <c r="L25" s="549">
        <v>4.5780000000000001E-2</v>
      </c>
      <c r="M25" s="102"/>
      <c r="N25" s="549">
        <v>4.5497000000000003E-2</v>
      </c>
      <c r="O25" s="102"/>
      <c r="P25" s="549">
        <v>6.7666000000000004E-2</v>
      </c>
      <c r="Q25" s="102"/>
      <c r="R25" s="549">
        <v>5.6778000000000002E-2</v>
      </c>
      <c r="S25" s="102"/>
      <c r="T25" s="549">
        <v>4.919967133E-2</v>
      </c>
      <c r="U25" s="102"/>
      <c r="V25" s="549">
        <v>4.497875891E-2</v>
      </c>
      <c r="W25" s="102"/>
      <c r="X25" s="550">
        <v>4.3539404980000002E-2</v>
      </c>
      <c r="Y25" s="551">
        <v>2.9368069050000001E-2</v>
      </c>
      <c r="Z25" s="551">
        <v>3.7516459770000003E-2</v>
      </c>
      <c r="AA25" s="552">
        <v>3.055527987E-2</v>
      </c>
      <c r="AB25" s="549">
        <v>3.4727370219999998E-2</v>
      </c>
      <c r="AC25" s="102"/>
      <c r="AD25" s="550">
        <v>3.6274774359999998E-2</v>
      </c>
      <c r="AE25" s="551">
        <v>2.4E-2</v>
      </c>
      <c r="AF25" s="551">
        <v>1.4E-2</v>
      </c>
      <c r="AG25" s="552">
        <v>2.1000000000000001E-2</v>
      </c>
      <c r="AH25" s="549">
        <v>2.4E-2</v>
      </c>
      <c r="AI25" s="102"/>
      <c r="AJ25" s="550">
        <v>3.5999999999999997E-2</v>
      </c>
      <c r="AK25" s="551">
        <v>2.1000000000000001E-2</v>
      </c>
      <c r="AL25" s="551">
        <v>2.9000000000000001E-2</v>
      </c>
      <c r="AM25" s="552">
        <v>1.9E-2</v>
      </c>
      <c r="AN25" s="549">
        <v>2.5999999999999999E-2</v>
      </c>
      <c r="AO25" s="102"/>
      <c r="AP25" s="550">
        <v>2.1999999999999999E-2</v>
      </c>
      <c r="AQ25" s="551">
        <v>1.7000000000000001E-2</v>
      </c>
      <c r="AR25" s="551">
        <v>1.7999999999999999E-2</v>
      </c>
      <c r="AS25" s="553" t="s">
        <v>496</v>
      </c>
      <c r="AT25" s="554" t="s">
        <v>497</v>
      </c>
      <c r="AU25" s="102"/>
      <c r="AV25" s="550">
        <v>1.4E-2</v>
      </c>
      <c r="AW25" s="555">
        <v>1.0999999999999999E-2</v>
      </c>
      <c r="AX25" s="555">
        <v>0.01</v>
      </c>
      <c r="AY25" s="556">
        <v>2.5000000000000001E-2</v>
      </c>
      <c r="AZ25" s="549">
        <v>1.4999999999999999E-2</v>
      </c>
      <c r="BA25" s="102"/>
      <c r="BB25" s="550">
        <v>1.2999999999999999E-2</v>
      </c>
      <c r="BC25" s="555">
        <v>2.1000000000000001E-2</v>
      </c>
      <c r="BD25" s="555">
        <v>2.4E-2</v>
      </c>
      <c r="BE25" s="556">
        <v>1.6E-2</v>
      </c>
      <c r="BF25" s="549">
        <v>1.8300213581508299E-2</v>
      </c>
      <c r="BG25" s="102"/>
      <c r="BH25" s="550">
        <v>1.7000000000000001E-2</v>
      </c>
      <c r="BI25" s="556">
        <v>1.7000000000000001E-2</v>
      </c>
      <c r="BJ25" s="549">
        <v>1.71055851769676E-2</v>
      </c>
      <c r="BK25" s="104"/>
    </row>
    <row r="26" spans="1:63" ht="13.25" customHeight="1" x14ac:dyDescent="0.25">
      <c r="A26" s="12" t="s">
        <v>498</v>
      </c>
      <c r="B26" s="557">
        <v>0.1638</v>
      </c>
      <c r="C26" s="102"/>
      <c r="D26" s="557">
        <v>0.24554999999999999</v>
      </c>
      <c r="E26" s="102"/>
      <c r="F26" s="557">
        <v>0.15659000000000001</v>
      </c>
      <c r="G26" s="102"/>
      <c r="H26" s="557">
        <v>0.14788999999999999</v>
      </c>
      <c r="I26" s="102"/>
      <c r="J26" s="557">
        <v>0.15121999999999999</v>
      </c>
      <c r="K26" s="102"/>
      <c r="L26" s="557">
        <v>4.5780000000000001E-2</v>
      </c>
      <c r="M26" s="102"/>
      <c r="N26" s="557">
        <v>4.5497000000000003E-2</v>
      </c>
      <c r="O26" s="102"/>
      <c r="P26" s="557">
        <v>6.7666000000000004E-2</v>
      </c>
      <c r="Q26" s="102"/>
      <c r="R26" s="557">
        <v>5.6778000000000002E-2</v>
      </c>
      <c r="S26" s="102"/>
      <c r="T26" s="557">
        <v>5.9567000000000002E-2</v>
      </c>
      <c r="U26" s="102"/>
      <c r="V26" s="557">
        <v>4.9199E-2</v>
      </c>
      <c r="W26" s="102"/>
      <c r="X26" s="90">
        <v>4.8000000000000001E-2</v>
      </c>
      <c r="Y26" s="91">
        <v>3.4000000000000002E-2</v>
      </c>
      <c r="Z26" s="91">
        <v>5.0999999999999997E-2</v>
      </c>
      <c r="AA26" s="92">
        <v>3.5000000000000003E-2</v>
      </c>
      <c r="AB26" s="557">
        <v>4.1480000000000003E-2</v>
      </c>
      <c r="AC26" s="102"/>
      <c r="AD26" s="90">
        <v>3.5999999999999997E-2</v>
      </c>
      <c r="AE26" s="91">
        <v>2.4E-2</v>
      </c>
      <c r="AF26" s="91">
        <v>1.4E-2</v>
      </c>
      <c r="AG26" s="92">
        <v>2.1000000000000001E-2</v>
      </c>
      <c r="AH26" s="557">
        <v>2.4E-2</v>
      </c>
      <c r="AI26" s="102"/>
      <c r="AJ26" s="90">
        <v>4.2000000000000003E-2</v>
      </c>
      <c r="AK26" s="91">
        <v>2.5999999999999999E-2</v>
      </c>
      <c r="AL26" s="91">
        <v>3.5999999999999997E-2</v>
      </c>
      <c r="AM26" s="92">
        <v>1.9E-2</v>
      </c>
      <c r="AN26" s="557">
        <v>0.03</v>
      </c>
      <c r="AO26" s="102"/>
      <c r="AP26" s="90">
        <v>2.1999999999999999E-2</v>
      </c>
      <c r="AQ26" s="91">
        <v>1.7000000000000001E-2</v>
      </c>
      <c r="AR26" s="91">
        <v>0.02</v>
      </c>
      <c r="AS26" s="405" t="s">
        <v>496</v>
      </c>
      <c r="AT26" s="558" t="s">
        <v>499</v>
      </c>
      <c r="AU26" s="102"/>
      <c r="AV26" s="90">
        <v>1.4E-2</v>
      </c>
      <c r="AW26" s="424">
        <v>1.0999999999999999E-2</v>
      </c>
      <c r="AX26" s="424">
        <v>0.02</v>
      </c>
      <c r="AY26" s="425">
        <v>2.7E-2</v>
      </c>
      <c r="AZ26" s="89">
        <v>1.7999999999999999E-2</v>
      </c>
      <c r="BA26" s="102"/>
      <c r="BB26" s="90">
        <v>1.4E-2</v>
      </c>
      <c r="BC26" s="424">
        <v>2.4E-2</v>
      </c>
      <c r="BD26" s="424">
        <v>2.4E-2</v>
      </c>
      <c r="BE26" s="425">
        <v>2.1000000000000001E-2</v>
      </c>
      <c r="BF26" s="89">
        <v>2.11504196456864E-2</v>
      </c>
      <c r="BG26" s="102"/>
      <c r="BH26" s="90">
        <v>0.02</v>
      </c>
      <c r="BI26" s="425">
        <v>2.5000000000000001E-2</v>
      </c>
      <c r="BJ26" s="89">
        <v>2.2686693998580702E-2</v>
      </c>
      <c r="BK26" s="104"/>
    </row>
    <row r="27" spans="1:63" ht="16.649999999999999" customHeight="1" x14ac:dyDescent="0.25">
      <c r="B27" s="108"/>
      <c r="D27" s="108"/>
      <c r="F27" s="108"/>
      <c r="H27" s="108"/>
      <c r="J27" s="108"/>
      <c r="L27" s="108"/>
      <c r="N27" s="108"/>
      <c r="P27" s="108"/>
      <c r="R27" s="108"/>
      <c r="T27" s="108"/>
      <c r="V27" s="108"/>
      <c r="X27" s="108"/>
      <c r="Y27" s="108"/>
      <c r="Z27" s="108"/>
      <c r="AA27" s="108"/>
      <c r="AB27" s="108"/>
      <c r="AD27" s="108"/>
      <c r="AE27" s="108"/>
      <c r="AF27" s="108"/>
      <c r="AG27" s="108"/>
      <c r="AH27" s="108"/>
      <c r="AJ27" s="108"/>
      <c r="AK27" s="108"/>
      <c r="AL27" s="108"/>
      <c r="AM27" s="108"/>
      <c r="AN27" s="108"/>
      <c r="AP27" s="108"/>
      <c r="AQ27" s="108"/>
      <c r="AR27" s="108"/>
      <c r="AS27" s="108"/>
      <c r="AT27" s="108"/>
      <c r="AV27" s="108"/>
      <c r="AW27" s="108"/>
      <c r="AX27" s="108"/>
      <c r="AY27" s="108"/>
      <c r="AZ27" s="108"/>
      <c r="BB27" s="108"/>
      <c r="BC27" s="108"/>
      <c r="BD27" s="108"/>
      <c r="BE27" s="108"/>
      <c r="BF27" s="108"/>
      <c r="BH27" s="108"/>
      <c r="BI27" s="108"/>
      <c r="BJ27" s="108"/>
    </row>
    <row r="28" spans="1:63" ht="13.25" customHeight="1" x14ac:dyDescent="0.25">
      <c r="A28" s="577" t="s">
        <v>397</v>
      </c>
      <c r="B28" s="568"/>
      <c r="C28" s="568"/>
      <c r="D28" s="568"/>
      <c r="E28" s="568"/>
      <c r="F28" s="568"/>
      <c r="G28" s="568"/>
      <c r="H28" s="568"/>
      <c r="I28" s="568"/>
      <c r="J28" s="568"/>
      <c r="K28" s="568"/>
      <c r="L28" s="568"/>
      <c r="M28" s="568"/>
      <c r="N28" s="568"/>
      <c r="O28" s="568"/>
      <c r="P28" s="568"/>
      <c r="Q28" s="568"/>
      <c r="R28" s="568"/>
      <c r="S28" s="568"/>
      <c r="T28" s="568"/>
      <c r="U28" s="568"/>
      <c r="V28" s="568"/>
      <c r="W28" s="568"/>
      <c r="X28" s="568"/>
      <c r="Y28" s="568"/>
      <c r="Z28" s="568"/>
      <c r="AA28" s="568"/>
      <c r="AB28" s="568"/>
      <c r="AC28" s="568"/>
      <c r="AD28" s="568"/>
      <c r="AE28" s="568"/>
      <c r="AF28" s="568"/>
      <c r="AG28" s="568"/>
      <c r="AH28" s="568"/>
      <c r="AI28" s="568"/>
      <c r="AJ28" s="568"/>
      <c r="AK28" s="568"/>
      <c r="AL28" s="568"/>
      <c r="AM28" s="568"/>
      <c r="AN28" s="568"/>
    </row>
    <row r="29" spans="1:63" ht="16.649999999999999" customHeight="1" x14ac:dyDescent="0.25"/>
    <row r="30" spans="1:63" ht="16.649999999999999" customHeight="1" x14ac:dyDescent="0.25"/>
    <row r="31" spans="1:63" ht="16.649999999999999" customHeight="1" x14ac:dyDescent="0.25"/>
    <row r="32" spans="1:63" ht="16.649999999999999" customHeight="1" x14ac:dyDescent="0.25"/>
    <row r="33" ht="16.649999999999999" customHeight="1" x14ac:dyDescent="0.25"/>
    <row r="34" ht="16.649999999999999" customHeight="1" x14ac:dyDescent="0.25"/>
    <row r="35" ht="16.649999999999999" customHeight="1" x14ac:dyDescent="0.25"/>
    <row r="36" ht="16.649999999999999" customHeight="1" x14ac:dyDescent="0.25"/>
    <row r="37" ht="16.649999999999999" customHeight="1" x14ac:dyDescent="0.25"/>
    <row r="38" ht="16.649999999999999" customHeight="1" x14ac:dyDescent="0.25"/>
    <row r="39" ht="16.649999999999999" customHeight="1" x14ac:dyDescent="0.25"/>
    <row r="40" ht="16.649999999999999" customHeight="1" x14ac:dyDescent="0.25"/>
    <row r="41" ht="16.649999999999999" customHeight="1" x14ac:dyDescent="0.25"/>
    <row r="42" ht="16.649999999999999" customHeight="1" x14ac:dyDescent="0.25"/>
    <row r="43" ht="16.649999999999999" customHeight="1" x14ac:dyDescent="0.25"/>
    <row r="44" ht="16.649999999999999" customHeight="1" x14ac:dyDescent="0.25"/>
    <row r="45" ht="16.649999999999999" customHeight="1" x14ac:dyDescent="0.25"/>
    <row r="46" ht="16.649999999999999" customHeight="1" x14ac:dyDescent="0.25"/>
    <row r="47" ht="16.649999999999999" customHeight="1" x14ac:dyDescent="0.25"/>
    <row r="48" ht="16.649999999999999" customHeight="1" x14ac:dyDescent="0.25"/>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row r="56" ht="16.649999999999999" customHeight="1" x14ac:dyDescent="0.25"/>
    <row r="57" ht="16.649999999999999" customHeight="1" x14ac:dyDescent="0.25"/>
    <row r="58" ht="16.649999999999999" customHeight="1" x14ac:dyDescent="0.25"/>
    <row r="59" ht="16.649999999999999" customHeight="1" x14ac:dyDescent="0.25"/>
    <row r="60" ht="16.649999999999999" customHeight="1" x14ac:dyDescent="0.25"/>
    <row r="61" ht="16.649999999999999" customHeight="1" x14ac:dyDescent="0.25"/>
    <row r="62" ht="16.649999999999999" customHeight="1" x14ac:dyDescent="0.25"/>
    <row r="63" ht="16.649999999999999" customHeight="1" x14ac:dyDescent="0.25"/>
    <row r="6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row r="101" ht="16.649999999999999" customHeight="1" x14ac:dyDescent="0.25"/>
    <row r="102" ht="16.649999999999999" customHeight="1" x14ac:dyDescent="0.25"/>
  </sheetData>
  <mergeCells count="3">
    <mergeCell ref="A1:A3"/>
    <mergeCell ref="A4:A5"/>
    <mergeCell ref="A28:AN28"/>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Q104"/>
  <sheetViews>
    <sheetView workbookViewId="0">
      <pane xSplit="1" ySplit="7" topLeftCell="AR8" activePane="bottomRight" state="frozen"/>
      <selection pane="topRight"/>
      <selection pane="bottomLeft"/>
      <selection pane="bottomRight" activeCell="A6" sqref="A6"/>
    </sheetView>
  </sheetViews>
  <sheetFormatPr defaultColWidth="13.08984375" defaultRowHeight="12.5" x14ac:dyDescent="0.25"/>
  <cols>
    <col min="1" max="1" width="52.26953125" customWidth="1"/>
    <col min="2" max="2" width="9.26953125" customWidth="1"/>
    <col min="3" max="3" width="0" hidden="1" customWidth="1"/>
    <col min="4" max="4" width="9.26953125" customWidth="1"/>
    <col min="5" max="5" width="0" hidden="1" customWidth="1"/>
    <col min="6" max="6" width="9.26953125" customWidth="1"/>
    <col min="7" max="7" width="0" hidden="1" customWidth="1"/>
    <col min="8" max="8" width="9.26953125" customWidth="1"/>
    <col min="9" max="9" width="0" hidden="1" customWidth="1"/>
    <col min="10" max="10" width="9.26953125" customWidth="1"/>
    <col min="11" max="11" width="0" hidden="1" customWidth="1"/>
    <col min="12" max="12" width="9.26953125" customWidth="1"/>
    <col min="13" max="13" width="0" hidden="1" customWidth="1"/>
    <col min="14" max="14" width="9.26953125" customWidth="1"/>
    <col min="15" max="15" width="0" hidden="1" customWidth="1"/>
    <col min="16" max="16" width="9.26953125" customWidth="1"/>
    <col min="17" max="17" width="0" hidden="1" customWidth="1"/>
    <col min="18" max="18" width="9.26953125" customWidth="1"/>
    <col min="19" max="19" width="0" hidden="1" customWidth="1"/>
    <col min="20" max="20" width="9.26953125" customWidth="1"/>
    <col min="21" max="21" width="0" hidden="1" customWidth="1"/>
    <col min="22" max="22" width="9.26953125" customWidth="1"/>
    <col min="23" max="23" width="0" hidden="1" customWidth="1"/>
    <col min="24" max="27" width="8.6328125" customWidth="1"/>
    <col min="28" max="28" width="9.26953125" customWidth="1"/>
    <col min="29" max="29" width="0" hidden="1" customWidth="1"/>
    <col min="30" max="33" width="8.6328125" customWidth="1"/>
    <col min="34" max="34" width="9.26953125" customWidth="1"/>
    <col min="35" max="35" width="0" hidden="1" customWidth="1"/>
    <col min="36" max="39" width="8.6328125" customWidth="1"/>
    <col min="40" max="40" width="9.26953125" customWidth="1"/>
    <col min="41" max="41" width="0" hidden="1" customWidth="1"/>
    <col min="42" max="46" width="9.26953125" customWidth="1"/>
    <col min="47" max="47" width="0" hidden="1" customWidth="1"/>
    <col min="48" max="52" width="9.26953125" customWidth="1"/>
    <col min="53" max="53" width="0" hidden="1" customWidth="1"/>
    <col min="54" max="58" width="9.26953125" customWidth="1"/>
    <col min="59" max="59" width="0" hidden="1" customWidth="1"/>
    <col min="60" max="64" width="9.26953125" customWidth="1"/>
    <col min="65" max="65" width="0" hidden="1" customWidth="1"/>
    <col min="66" max="68" width="9.26953125" customWidth="1"/>
  </cols>
  <sheetData>
    <row r="1" spans="1:69" ht="16.649999999999999" customHeight="1" x14ac:dyDescent="0.25">
      <c r="A1" s="567" t="s">
        <v>0</v>
      </c>
    </row>
    <row r="2" spans="1:69" ht="16.649999999999999" customHeight="1" x14ac:dyDescent="0.25">
      <c r="A2" s="568"/>
    </row>
    <row r="3" spans="1:69" ht="16.649999999999999" customHeight="1" x14ac:dyDescent="0.25">
      <c r="A3" s="568"/>
    </row>
    <row r="4" spans="1:69" ht="16.649999999999999" customHeight="1" x14ac:dyDescent="0.25">
      <c r="A4" s="569" t="s">
        <v>122</v>
      </c>
    </row>
    <row r="5" spans="1:69" ht="16.649999999999999" customHeight="1" x14ac:dyDescent="0.25">
      <c r="A5" s="568"/>
    </row>
    <row r="6" spans="1:69" ht="13.25" customHeight="1" x14ac:dyDescent="0.25">
      <c r="B6" s="572" t="s">
        <v>123</v>
      </c>
      <c r="C6" s="102"/>
      <c r="D6" s="572" t="s">
        <v>124</v>
      </c>
      <c r="E6" s="102"/>
      <c r="F6" s="572" t="s">
        <v>125</v>
      </c>
      <c r="G6" s="102"/>
      <c r="H6" s="572" t="s">
        <v>126</v>
      </c>
      <c r="I6" s="102"/>
      <c r="J6" s="572" t="s">
        <v>127</v>
      </c>
      <c r="K6" s="102"/>
      <c r="L6" s="572" t="s">
        <v>128</v>
      </c>
      <c r="M6" s="102"/>
      <c r="N6" s="572" t="s">
        <v>129</v>
      </c>
      <c r="O6" s="102"/>
      <c r="P6" s="572" t="s">
        <v>130</v>
      </c>
      <c r="Q6" s="102"/>
      <c r="R6" s="572" t="s">
        <v>131</v>
      </c>
      <c r="S6" s="102"/>
      <c r="T6" s="572" t="s">
        <v>132</v>
      </c>
      <c r="U6" s="102"/>
      <c r="V6" s="572" t="s">
        <v>133</v>
      </c>
      <c r="W6" s="102"/>
      <c r="X6" s="4" t="s">
        <v>14</v>
      </c>
      <c r="Y6" s="5" t="s">
        <v>15</v>
      </c>
      <c r="Z6" s="5" t="s">
        <v>16</v>
      </c>
      <c r="AA6" s="6" t="s">
        <v>17</v>
      </c>
      <c r="AB6" s="572" t="s">
        <v>134</v>
      </c>
      <c r="AC6" s="102"/>
      <c r="AD6" s="4" t="s">
        <v>19</v>
      </c>
      <c r="AE6" s="5" t="s">
        <v>20</v>
      </c>
      <c r="AF6" s="5" t="s">
        <v>21</v>
      </c>
      <c r="AG6" s="6" t="s">
        <v>22</v>
      </c>
      <c r="AH6" s="572" t="s">
        <v>135</v>
      </c>
      <c r="AI6" s="102"/>
      <c r="AJ6" s="4" t="s">
        <v>24</v>
      </c>
      <c r="AK6" s="5" t="s">
        <v>25</v>
      </c>
      <c r="AL6" s="5" t="s">
        <v>26</v>
      </c>
      <c r="AM6" s="6" t="s">
        <v>27</v>
      </c>
      <c r="AN6" s="572" t="s">
        <v>136</v>
      </c>
      <c r="AO6" s="102"/>
      <c r="AP6" s="4" t="s">
        <v>29</v>
      </c>
      <c r="AQ6" s="5" t="s">
        <v>30</v>
      </c>
      <c r="AR6" s="5" t="s">
        <v>31</v>
      </c>
      <c r="AS6" s="6" t="s">
        <v>32</v>
      </c>
      <c r="AT6" s="572" t="s">
        <v>137</v>
      </c>
      <c r="AU6" s="102"/>
      <c r="AV6" s="4" t="s">
        <v>34</v>
      </c>
      <c r="AW6" s="5" t="s">
        <v>35</v>
      </c>
      <c r="AX6" s="5" t="s">
        <v>36</v>
      </c>
      <c r="AY6" s="6" t="s">
        <v>37</v>
      </c>
      <c r="AZ6" s="572" t="s">
        <v>138</v>
      </c>
      <c r="BA6" s="102"/>
      <c r="BB6" s="4" t="s">
        <v>39</v>
      </c>
      <c r="BC6" s="5" t="s">
        <v>40</v>
      </c>
      <c r="BD6" s="5" t="s">
        <v>41</v>
      </c>
      <c r="BE6" s="6" t="s">
        <v>42</v>
      </c>
      <c r="BF6" s="572" t="s">
        <v>139</v>
      </c>
      <c r="BG6" s="102"/>
      <c r="BH6" s="4" t="s">
        <v>44</v>
      </c>
      <c r="BI6" s="5" t="s">
        <v>45</v>
      </c>
      <c r="BJ6" s="5" t="s">
        <v>46</v>
      </c>
      <c r="BK6" s="6" t="s">
        <v>47</v>
      </c>
      <c r="BL6" s="572" t="s">
        <v>140</v>
      </c>
      <c r="BM6" s="102"/>
      <c r="BN6" s="4" t="s">
        <v>49</v>
      </c>
      <c r="BO6" s="6" t="s">
        <v>50</v>
      </c>
      <c r="BP6" s="572" t="s">
        <v>141</v>
      </c>
      <c r="BQ6" s="104"/>
    </row>
    <row r="7" spans="1:69" ht="13.25" customHeight="1" x14ac:dyDescent="0.25">
      <c r="A7" s="7" t="s">
        <v>142</v>
      </c>
      <c r="B7" s="573"/>
      <c r="C7" s="102"/>
      <c r="D7" s="573"/>
      <c r="E7" s="102"/>
      <c r="F7" s="573"/>
      <c r="G7" s="102"/>
      <c r="H7" s="573"/>
      <c r="I7" s="102"/>
      <c r="J7" s="573"/>
      <c r="K7" s="102"/>
      <c r="L7" s="573"/>
      <c r="M7" s="102"/>
      <c r="N7" s="573"/>
      <c r="O7" s="102"/>
      <c r="P7" s="573"/>
      <c r="Q7" s="102"/>
      <c r="R7" s="573"/>
      <c r="S7" s="102"/>
      <c r="T7" s="573"/>
      <c r="U7" s="102"/>
      <c r="V7" s="573"/>
      <c r="W7" s="102"/>
      <c r="X7" s="9" t="s">
        <v>54</v>
      </c>
      <c r="Y7" s="10" t="s">
        <v>55</v>
      </c>
      <c r="Z7" s="10" t="s">
        <v>56</v>
      </c>
      <c r="AA7" s="11" t="s">
        <v>57</v>
      </c>
      <c r="AB7" s="573"/>
      <c r="AC7" s="102"/>
      <c r="AD7" s="9" t="s">
        <v>58</v>
      </c>
      <c r="AE7" s="10" t="s">
        <v>59</v>
      </c>
      <c r="AF7" s="10" t="s">
        <v>60</v>
      </c>
      <c r="AG7" s="11" t="s">
        <v>61</v>
      </c>
      <c r="AH7" s="573"/>
      <c r="AI7" s="102"/>
      <c r="AJ7" s="9" t="s">
        <v>62</v>
      </c>
      <c r="AK7" s="10" t="s">
        <v>63</v>
      </c>
      <c r="AL7" s="10" t="s">
        <v>64</v>
      </c>
      <c r="AM7" s="11" t="s">
        <v>65</v>
      </c>
      <c r="AN7" s="573"/>
      <c r="AO7" s="102"/>
      <c r="AP7" s="9" t="s">
        <v>66</v>
      </c>
      <c r="AQ7" s="10" t="s">
        <v>67</v>
      </c>
      <c r="AR7" s="10" t="s">
        <v>68</v>
      </c>
      <c r="AS7" s="11" t="s">
        <v>69</v>
      </c>
      <c r="AT7" s="574"/>
      <c r="AU7" s="102"/>
      <c r="AV7" s="9" t="s">
        <v>70</v>
      </c>
      <c r="AW7" s="10" t="s">
        <v>71</v>
      </c>
      <c r="AX7" s="10" t="s">
        <v>72</v>
      </c>
      <c r="AY7" s="11" t="s">
        <v>73</v>
      </c>
      <c r="AZ7" s="573"/>
      <c r="BA7" s="102"/>
      <c r="BB7" s="9" t="s">
        <v>74</v>
      </c>
      <c r="BC7" s="10" t="s">
        <v>75</v>
      </c>
      <c r="BD7" s="10" t="s">
        <v>76</v>
      </c>
      <c r="BE7" s="11" t="s">
        <v>77</v>
      </c>
      <c r="BF7" s="573"/>
      <c r="BG7" s="102"/>
      <c r="BH7" s="9" t="s">
        <v>78</v>
      </c>
      <c r="BI7" s="10" t="s">
        <v>79</v>
      </c>
      <c r="BJ7" s="10" t="s">
        <v>80</v>
      </c>
      <c r="BK7" s="11" t="s">
        <v>81</v>
      </c>
      <c r="BL7" s="573"/>
      <c r="BM7" s="102"/>
      <c r="BN7" s="9" t="s">
        <v>82</v>
      </c>
      <c r="BO7" s="11" t="s">
        <v>83</v>
      </c>
      <c r="BP7" s="573"/>
      <c r="BQ7" s="104"/>
    </row>
    <row r="8" spans="1:69" ht="13.25" customHeight="1" x14ac:dyDescent="0.25">
      <c r="A8" s="7" t="s">
        <v>143</v>
      </c>
      <c r="B8" s="106"/>
      <c r="C8" s="102"/>
      <c r="D8" s="106"/>
      <c r="E8" s="102"/>
      <c r="F8" s="106"/>
      <c r="G8" s="102"/>
      <c r="H8" s="106"/>
      <c r="I8" s="102"/>
      <c r="J8" s="106"/>
      <c r="K8" s="102"/>
      <c r="L8" s="106"/>
      <c r="M8" s="102"/>
      <c r="N8" s="106"/>
      <c r="O8" s="102"/>
      <c r="P8" s="106"/>
      <c r="Q8" s="102"/>
      <c r="R8" s="106"/>
      <c r="S8" s="102"/>
      <c r="T8" s="106"/>
      <c r="U8" s="102"/>
      <c r="V8" s="106"/>
      <c r="W8" s="102"/>
      <c r="X8" s="107"/>
      <c r="Y8" s="108"/>
      <c r="Z8" s="108"/>
      <c r="AA8" s="109"/>
      <c r="AB8" s="106"/>
      <c r="AC8" s="102"/>
      <c r="AD8" s="107"/>
      <c r="AE8" s="108"/>
      <c r="AF8" s="108"/>
      <c r="AG8" s="109"/>
      <c r="AH8" s="106"/>
      <c r="AI8" s="102"/>
      <c r="AJ8" s="107"/>
      <c r="AK8" s="108"/>
      <c r="AL8" s="108"/>
      <c r="AM8" s="109"/>
      <c r="AN8" s="106"/>
      <c r="AO8" s="102"/>
      <c r="AP8" s="107"/>
      <c r="AQ8" s="108"/>
      <c r="AR8" s="108"/>
      <c r="AS8" s="109"/>
      <c r="AT8" s="106"/>
      <c r="AU8" s="102"/>
      <c r="AV8" s="107"/>
      <c r="AW8" s="108"/>
      <c r="AX8" s="108"/>
      <c r="AY8" s="109"/>
      <c r="AZ8" s="106"/>
      <c r="BA8" s="102"/>
      <c r="BB8" s="107"/>
      <c r="BC8" s="108"/>
      <c r="BD8" s="108"/>
      <c r="BE8" s="109"/>
      <c r="BF8" s="106"/>
      <c r="BG8" s="102"/>
      <c r="BH8" s="107"/>
      <c r="BI8" s="108"/>
      <c r="BJ8" s="108"/>
      <c r="BK8" s="109"/>
      <c r="BL8" s="106"/>
      <c r="BM8" s="102"/>
      <c r="BN8" s="107"/>
      <c r="BO8" s="109"/>
      <c r="BP8" s="106"/>
      <c r="BQ8" s="104"/>
    </row>
    <row r="9" spans="1:69" ht="13.25" customHeight="1" x14ac:dyDescent="0.25">
      <c r="A9" s="12" t="s">
        <v>144</v>
      </c>
      <c r="B9" s="133"/>
      <c r="C9" s="102"/>
      <c r="D9" s="133"/>
      <c r="E9" s="102"/>
      <c r="F9" s="133"/>
      <c r="G9" s="102"/>
      <c r="H9" s="133"/>
      <c r="I9" s="102"/>
      <c r="J9" s="133"/>
      <c r="K9" s="102"/>
      <c r="L9" s="133"/>
      <c r="M9" s="102"/>
      <c r="N9" s="133"/>
      <c r="O9" s="102"/>
      <c r="P9" s="133"/>
      <c r="Q9" s="102"/>
      <c r="R9" s="133"/>
      <c r="S9" s="102"/>
      <c r="T9" s="133"/>
      <c r="U9" s="102"/>
      <c r="V9" s="133"/>
      <c r="W9" s="102"/>
      <c r="X9" s="104"/>
      <c r="AB9" s="133"/>
      <c r="AC9" s="102"/>
      <c r="AD9" s="104"/>
      <c r="AH9" s="133"/>
      <c r="AI9" s="102"/>
      <c r="AJ9" s="104"/>
      <c r="AN9" s="133"/>
      <c r="AO9" s="102"/>
      <c r="AP9" s="104"/>
      <c r="AT9" s="133"/>
      <c r="AU9" s="102"/>
      <c r="AV9" s="104"/>
      <c r="AZ9" s="133"/>
      <c r="BA9" s="102"/>
      <c r="BB9" s="104"/>
      <c r="BF9" s="133"/>
      <c r="BG9" s="102"/>
      <c r="BH9" s="104"/>
      <c r="BL9" s="133"/>
      <c r="BM9" s="102"/>
      <c r="BN9" s="104"/>
      <c r="BP9" s="133"/>
      <c r="BQ9" s="104"/>
    </row>
    <row r="10" spans="1:69" ht="13.25" customHeight="1" x14ac:dyDescent="0.25">
      <c r="A10" s="113" t="s">
        <v>145</v>
      </c>
      <c r="B10" s="114">
        <v>26402</v>
      </c>
      <c r="C10" s="102"/>
      <c r="D10" s="114">
        <v>64653</v>
      </c>
      <c r="E10" s="102"/>
      <c r="F10" s="114">
        <v>69464</v>
      </c>
      <c r="G10" s="102"/>
      <c r="H10" s="114">
        <v>103145</v>
      </c>
      <c r="I10" s="102"/>
      <c r="J10" s="114">
        <v>133988</v>
      </c>
      <c r="K10" s="102"/>
      <c r="L10" s="114">
        <v>162727</v>
      </c>
      <c r="M10" s="102"/>
      <c r="N10" s="114">
        <v>236552</v>
      </c>
      <c r="O10" s="102"/>
      <c r="P10" s="114">
        <v>62203</v>
      </c>
      <c r="Q10" s="102"/>
      <c r="R10" s="114">
        <v>50065</v>
      </c>
      <c r="S10" s="102"/>
      <c r="T10" s="114">
        <v>62508</v>
      </c>
      <c r="U10" s="102"/>
      <c r="V10" s="114">
        <v>103584</v>
      </c>
      <c r="W10" s="102"/>
      <c r="X10" s="115">
        <v>93816</v>
      </c>
      <c r="Y10" s="116">
        <v>73201</v>
      </c>
      <c r="Z10" s="116">
        <v>76726</v>
      </c>
      <c r="AA10" s="117">
        <v>77426</v>
      </c>
      <c r="AB10" s="118">
        <v>77426</v>
      </c>
      <c r="AC10" s="102"/>
      <c r="AD10" s="115">
        <v>53625</v>
      </c>
      <c r="AE10" s="116">
        <v>49588</v>
      </c>
      <c r="AF10" s="116">
        <v>43467</v>
      </c>
      <c r="AG10" s="117">
        <v>25697</v>
      </c>
      <c r="AH10" s="118">
        <v>25697</v>
      </c>
      <c r="AI10" s="102"/>
      <c r="AJ10" s="115">
        <v>42800</v>
      </c>
      <c r="AK10" s="116">
        <v>40064</v>
      </c>
      <c r="AL10" s="116">
        <v>49878</v>
      </c>
      <c r="AM10" s="117">
        <v>44227</v>
      </c>
      <c r="AN10" s="118">
        <v>44227</v>
      </c>
      <c r="AO10" s="102"/>
      <c r="AP10" s="115">
        <v>48068</v>
      </c>
      <c r="AQ10" s="116">
        <v>48264</v>
      </c>
      <c r="AR10" s="116">
        <v>44258</v>
      </c>
      <c r="AS10" s="117">
        <v>35279</v>
      </c>
      <c r="AT10" s="118">
        <v>35279</v>
      </c>
      <c r="AU10" s="102"/>
      <c r="AV10" s="115">
        <v>31234</v>
      </c>
      <c r="AW10" s="116">
        <v>36917</v>
      </c>
      <c r="AX10" s="116">
        <v>228265</v>
      </c>
      <c r="AY10" s="117">
        <v>45021</v>
      </c>
      <c r="AZ10" s="118">
        <v>45021</v>
      </c>
      <c r="BA10" s="102"/>
      <c r="BB10" s="115">
        <v>40229</v>
      </c>
      <c r="BC10" s="116">
        <v>36883</v>
      </c>
      <c r="BD10" s="116">
        <v>36364</v>
      </c>
      <c r="BE10" s="117">
        <v>183023</v>
      </c>
      <c r="BF10" s="118">
        <v>183023</v>
      </c>
      <c r="BG10" s="102"/>
      <c r="BH10" s="119">
        <v>193231000</v>
      </c>
      <c r="BI10" s="120">
        <v>231159000</v>
      </c>
      <c r="BJ10" s="120">
        <v>161512000</v>
      </c>
      <c r="BK10" s="121">
        <v>277053000</v>
      </c>
      <c r="BL10" s="122">
        <v>277053000</v>
      </c>
      <c r="BM10" s="102"/>
      <c r="BN10" s="119">
        <v>132100000</v>
      </c>
      <c r="BO10" s="121">
        <v>111279000</v>
      </c>
      <c r="BP10" s="122">
        <v>111279000</v>
      </c>
      <c r="BQ10" s="104"/>
    </row>
    <row r="11" spans="1:69" ht="13.25" customHeight="1" x14ac:dyDescent="0.25">
      <c r="A11" s="113" t="s">
        <v>146</v>
      </c>
      <c r="B11" s="39">
        <v>0</v>
      </c>
      <c r="C11" s="102"/>
      <c r="D11" s="39">
        <v>43474</v>
      </c>
      <c r="E11" s="102"/>
      <c r="F11" s="39">
        <v>38578</v>
      </c>
      <c r="G11" s="102"/>
      <c r="H11" s="39">
        <v>26598</v>
      </c>
      <c r="I11" s="102"/>
      <c r="J11" s="39">
        <v>0</v>
      </c>
      <c r="K11" s="102"/>
      <c r="L11" s="39">
        <v>9604</v>
      </c>
      <c r="M11" s="102"/>
      <c r="N11" s="39">
        <v>529</v>
      </c>
      <c r="O11" s="102"/>
      <c r="P11" s="39">
        <v>0</v>
      </c>
      <c r="Q11" s="102"/>
      <c r="R11" s="39">
        <v>0</v>
      </c>
      <c r="S11" s="102"/>
      <c r="T11" s="39">
        <v>13857</v>
      </c>
      <c r="U11" s="102"/>
      <c r="V11" s="39">
        <v>6910</v>
      </c>
      <c r="W11" s="102"/>
      <c r="X11" s="40">
        <v>5745</v>
      </c>
      <c r="Y11" s="41">
        <v>5883</v>
      </c>
      <c r="Z11" s="41">
        <v>6194</v>
      </c>
      <c r="AA11" s="42">
        <v>7893</v>
      </c>
      <c r="AB11" s="39">
        <v>7893</v>
      </c>
      <c r="AC11" s="102"/>
      <c r="AD11" s="40">
        <v>7312</v>
      </c>
      <c r="AE11" s="41">
        <v>0</v>
      </c>
      <c r="AF11" s="41">
        <v>0</v>
      </c>
      <c r="AG11" s="42">
        <v>0</v>
      </c>
      <c r="AH11" s="39">
        <v>0</v>
      </c>
      <c r="AI11" s="102"/>
      <c r="AJ11" s="40">
        <v>0</v>
      </c>
      <c r="AK11" s="41">
        <v>0</v>
      </c>
      <c r="AL11" s="41">
        <v>0</v>
      </c>
      <c r="AM11" s="42">
        <v>0</v>
      </c>
      <c r="AN11" s="39">
        <v>0</v>
      </c>
      <c r="AO11" s="102"/>
      <c r="AP11" s="40">
        <v>0</v>
      </c>
      <c r="AQ11" s="41">
        <v>0</v>
      </c>
      <c r="AR11" s="41">
        <v>0</v>
      </c>
      <c r="AS11" s="42">
        <v>0</v>
      </c>
      <c r="AT11" s="39">
        <v>0</v>
      </c>
      <c r="AU11" s="102"/>
      <c r="AV11" s="40">
        <v>0</v>
      </c>
      <c r="AW11" s="41">
        <v>0</v>
      </c>
      <c r="AX11" s="41">
        <v>0</v>
      </c>
      <c r="AY11" s="42">
        <v>0</v>
      </c>
      <c r="AZ11" s="39">
        <v>0</v>
      </c>
      <c r="BA11" s="102"/>
      <c r="BB11" s="43">
        <v>0</v>
      </c>
      <c r="BC11" s="44">
        <v>0</v>
      </c>
      <c r="BD11" s="44">
        <v>0</v>
      </c>
      <c r="BE11" s="42">
        <v>152248</v>
      </c>
      <c r="BF11" s="39">
        <v>152248</v>
      </c>
      <c r="BG11" s="102"/>
      <c r="BH11" s="43">
        <v>152028000</v>
      </c>
      <c r="BI11" s="44">
        <v>147199000</v>
      </c>
      <c r="BJ11" s="44">
        <v>95637000</v>
      </c>
      <c r="BK11" s="45">
        <v>49952000</v>
      </c>
      <c r="BL11" s="46">
        <v>49952000</v>
      </c>
      <c r="BM11" s="102"/>
      <c r="BN11" s="43">
        <v>101726000</v>
      </c>
      <c r="BO11" s="45">
        <v>85070000</v>
      </c>
      <c r="BP11" s="46">
        <v>85070000</v>
      </c>
      <c r="BQ11" s="104"/>
    </row>
    <row r="12" spans="1:69" ht="13.25" customHeight="1" x14ac:dyDescent="0.25">
      <c r="A12" s="113" t="s">
        <v>147</v>
      </c>
      <c r="B12" s="39">
        <v>1186</v>
      </c>
      <c r="C12" s="102"/>
      <c r="D12" s="39">
        <v>1465</v>
      </c>
      <c r="E12" s="102"/>
      <c r="F12" s="39">
        <v>4647</v>
      </c>
      <c r="G12" s="102"/>
      <c r="H12" s="39">
        <v>6105</v>
      </c>
      <c r="I12" s="102"/>
      <c r="J12" s="39">
        <v>5672</v>
      </c>
      <c r="K12" s="102"/>
      <c r="L12" s="39">
        <v>9389</v>
      </c>
      <c r="M12" s="102"/>
      <c r="N12" s="39">
        <v>13389</v>
      </c>
      <c r="O12" s="102"/>
      <c r="P12" s="39">
        <v>20125</v>
      </c>
      <c r="Q12" s="102"/>
      <c r="R12" s="39">
        <v>22026</v>
      </c>
      <c r="S12" s="102"/>
      <c r="T12" s="39">
        <v>23515</v>
      </c>
      <c r="U12" s="102"/>
      <c r="V12" s="39">
        <v>32145</v>
      </c>
      <c r="W12" s="102"/>
      <c r="X12" s="40">
        <v>38699</v>
      </c>
      <c r="Y12" s="41">
        <v>36100</v>
      </c>
      <c r="Z12" s="41">
        <v>36992</v>
      </c>
      <c r="AA12" s="42">
        <v>32327</v>
      </c>
      <c r="AB12" s="39">
        <v>32327</v>
      </c>
      <c r="AC12" s="102"/>
      <c r="AD12" s="40">
        <v>30121</v>
      </c>
      <c r="AE12" s="41">
        <v>52179</v>
      </c>
      <c r="AF12" s="41">
        <v>51426</v>
      </c>
      <c r="AG12" s="42">
        <v>48630</v>
      </c>
      <c r="AH12" s="39">
        <v>48630</v>
      </c>
      <c r="AI12" s="102"/>
      <c r="AJ12" s="40">
        <v>58413</v>
      </c>
      <c r="AK12" s="41">
        <v>66876</v>
      </c>
      <c r="AL12" s="41">
        <v>65632</v>
      </c>
      <c r="AM12" s="42">
        <v>55621</v>
      </c>
      <c r="AN12" s="39">
        <v>55621</v>
      </c>
      <c r="AO12" s="102"/>
      <c r="AP12" s="40">
        <v>63131</v>
      </c>
      <c r="AQ12" s="41">
        <v>68100</v>
      </c>
      <c r="AR12" s="41">
        <v>70095</v>
      </c>
      <c r="AS12" s="42">
        <v>60646</v>
      </c>
      <c r="AT12" s="39">
        <v>60646</v>
      </c>
      <c r="AU12" s="102"/>
      <c r="AV12" s="40">
        <v>68518</v>
      </c>
      <c r="AW12" s="41">
        <v>70496</v>
      </c>
      <c r="AX12" s="41">
        <v>46974</v>
      </c>
      <c r="AY12" s="42">
        <v>34596</v>
      </c>
      <c r="AZ12" s="39">
        <v>34596</v>
      </c>
      <c r="BA12" s="102"/>
      <c r="BB12" s="43">
        <v>47549000</v>
      </c>
      <c r="BC12" s="44">
        <v>51404000</v>
      </c>
      <c r="BD12" s="44">
        <v>45365000</v>
      </c>
      <c r="BE12" s="45">
        <v>50679000</v>
      </c>
      <c r="BF12" s="46">
        <v>50679000</v>
      </c>
      <c r="BG12" s="102"/>
      <c r="BH12" s="43">
        <v>56624000</v>
      </c>
      <c r="BI12" s="44">
        <v>61537000</v>
      </c>
      <c r="BJ12" s="44">
        <v>66702000</v>
      </c>
      <c r="BK12" s="45">
        <v>63885000</v>
      </c>
      <c r="BL12" s="46">
        <v>63885000</v>
      </c>
      <c r="BM12" s="102"/>
      <c r="BN12" s="43">
        <v>70533000</v>
      </c>
      <c r="BO12" s="45">
        <v>70433000</v>
      </c>
      <c r="BP12" s="46">
        <v>70433000</v>
      </c>
      <c r="BQ12" s="104"/>
    </row>
    <row r="13" spans="1:69" ht="13.25" customHeight="1" x14ac:dyDescent="0.25">
      <c r="A13" s="113" t="s">
        <v>148</v>
      </c>
      <c r="B13" s="39">
        <v>354</v>
      </c>
      <c r="C13" s="102"/>
      <c r="D13" s="39">
        <v>1407</v>
      </c>
      <c r="E13" s="102"/>
      <c r="F13" s="39">
        <v>1144</v>
      </c>
      <c r="G13" s="102"/>
      <c r="H13" s="39">
        <v>2548</v>
      </c>
      <c r="I13" s="102"/>
      <c r="J13" s="39">
        <v>4384</v>
      </c>
      <c r="K13" s="102"/>
      <c r="L13" s="39">
        <v>6223</v>
      </c>
      <c r="M13" s="102"/>
      <c r="N13" s="39">
        <v>8377</v>
      </c>
      <c r="O13" s="102"/>
      <c r="P13" s="39">
        <v>7168</v>
      </c>
      <c r="Q13" s="102"/>
      <c r="R13" s="39">
        <v>7620</v>
      </c>
      <c r="S13" s="102"/>
      <c r="T13" s="39">
        <v>12138</v>
      </c>
      <c r="U13" s="102"/>
      <c r="V13" s="39">
        <v>18356</v>
      </c>
      <c r="W13" s="102"/>
      <c r="X13" s="40">
        <v>19835</v>
      </c>
      <c r="Y13" s="41">
        <v>20890</v>
      </c>
      <c r="Z13" s="41">
        <v>19640</v>
      </c>
      <c r="AA13" s="42">
        <v>18125</v>
      </c>
      <c r="AB13" s="39">
        <v>18125</v>
      </c>
      <c r="AC13" s="102"/>
      <c r="AD13" s="40">
        <v>19510</v>
      </c>
      <c r="AE13" s="41">
        <v>41422</v>
      </c>
      <c r="AF13" s="41">
        <v>44661</v>
      </c>
      <c r="AG13" s="42">
        <v>46563</v>
      </c>
      <c r="AH13" s="39">
        <v>46563</v>
      </c>
      <c r="AI13" s="102"/>
      <c r="AJ13" s="40">
        <v>56754</v>
      </c>
      <c r="AK13" s="41">
        <v>55263</v>
      </c>
      <c r="AL13" s="41">
        <v>63009</v>
      </c>
      <c r="AM13" s="42">
        <v>60602</v>
      </c>
      <c r="AN13" s="39">
        <v>60602</v>
      </c>
      <c r="AO13" s="102"/>
      <c r="AP13" s="40">
        <v>78407</v>
      </c>
      <c r="AQ13" s="41">
        <v>75171</v>
      </c>
      <c r="AR13" s="41">
        <v>67203</v>
      </c>
      <c r="AS13" s="42">
        <v>66310</v>
      </c>
      <c r="AT13" s="39">
        <v>66310</v>
      </c>
      <c r="AU13" s="102"/>
      <c r="AV13" s="40">
        <v>82282</v>
      </c>
      <c r="AW13" s="41">
        <v>80151</v>
      </c>
      <c r="AX13" s="41">
        <v>70822</v>
      </c>
      <c r="AY13" s="42">
        <v>80179</v>
      </c>
      <c r="AZ13" s="39">
        <v>80179</v>
      </c>
      <c r="BA13" s="102"/>
      <c r="BB13" s="43">
        <v>91504000</v>
      </c>
      <c r="BC13" s="44">
        <v>85932000</v>
      </c>
      <c r="BD13" s="44">
        <v>76104000</v>
      </c>
      <c r="BE13" s="45">
        <v>70044000</v>
      </c>
      <c r="BF13" s="46">
        <v>70044000</v>
      </c>
      <c r="BG13" s="102"/>
      <c r="BH13" s="43">
        <v>90737000</v>
      </c>
      <c r="BI13" s="44">
        <v>96656000</v>
      </c>
      <c r="BJ13" s="44">
        <v>97919000</v>
      </c>
      <c r="BK13" s="45">
        <v>126728000</v>
      </c>
      <c r="BL13" s="46">
        <v>126728000</v>
      </c>
      <c r="BM13" s="102"/>
      <c r="BN13" s="43">
        <v>153504000</v>
      </c>
      <c r="BO13" s="45">
        <v>140517000</v>
      </c>
      <c r="BP13" s="46">
        <v>140517000</v>
      </c>
      <c r="BQ13" s="104"/>
    </row>
    <row r="14" spans="1:69" ht="13.25" customHeight="1" x14ac:dyDescent="0.25">
      <c r="A14" s="113" t="s">
        <v>149</v>
      </c>
      <c r="B14" s="39">
        <v>2651</v>
      </c>
      <c r="C14" s="102"/>
      <c r="D14" s="39">
        <v>3564</v>
      </c>
      <c r="E14" s="102"/>
      <c r="F14" s="39">
        <v>4962</v>
      </c>
      <c r="G14" s="102"/>
      <c r="H14" s="39">
        <v>5678</v>
      </c>
      <c r="I14" s="102"/>
      <c r="J14" s="39">
        <v>12819</v>
      </c>
      <c r="K14" s="102"/>
      <c r="L14" s="39">
        <v>15059</v>
      </c>
      <c r="M14" s="102"/>
      <c r="N14" s="39">
        <v>13444</v>
      </c>
      <c r="O14" s="102"/>
      <c r="P14" s="39">
        <v>26102</v>
      </c>
      <c r="Q14" s="102"/>
      <c r="R14" s="39">
        <v>20520</v>
      </c>
      <c r="S14" s="102"/>
      <c r="T14" s="39">
        <v>45923</v>
      </c>
      <c r="U14" s="102"/>
      <c r="V14" s="39">
        <v>55103</v>
      </c>
      <c r="W14" s="102"/>
      <c r="X14" s="40">
        <v>59274</v>
      </c>
      <c r="Y14" s="41">
        <v>61320</v>
      </c>
      <c r="Z14" s="41">
        <v>64656</v>
      </c>
      <c r="AA14" s="42">
        <v>64997</v>
      </c>
      <c r="AB14" s="39">
        <v>64997</v>
      </c>
      <c r="AC14" s="102"/>
      <c r="AD14" s="40">
        <v>64629</v>
      </c>
      <c r="AE14" s="41">
        <v>98786</v>
      </c>
      <c r="AF14" s="41">
        <v>77240</v>
      </c>
      <c r="AG14" s="42">
        <v>78835</v>
      </c>
      <c r="AH14" s="39">
        <v>78835</v>
      </c>
      <c r="AI14" s="102"/>
      <c r="AJ14" s="40">
        <v>75921</v>
      </c>
      <c r="AK14" s="41">
        <v>73282</v>
      </c>
      <c r="AL14" s="41">
        <v>69231</v>
      </c>
      <c r="AM14" s="42">
        <v>78846</v>
      </c>
      <c r="AN14" s="39">
        <v>78846</v>
      </c>
      <c r="AO14" s="102"/>
      <c r="AP14" s="40">
        <v>73855</v>
      </c>
      <c r="AQ14" s="41">
        <v>95903</v>
      </c>
      <c r="AR14" s="41">
        <v>92048</v>
      </c>
      <c r="AS14" s="42">
        <v>78065</v>
      </c>
      <c r="AT14" s="39">
        <v>78065</v>
      </c>
      <c r="AU14" s="102"/>
      <c r="AV14" s="40">
        <v>87161</v>
      </c>
      <c r="AW14" s="41">
        <v>72751</v>
      </c>
      <c r="AX14" s="41">
        <v>93317</v>
      </c>
      <c r="AY14" s="42">
        <v>88608</v>
      </c>
      <c r="AZ14" s="39">
        <v>88608</v>
      </c>
      <c r="BA14" s="102"/>
      <c r="BB14" s="43">
        <v>82408000</v>
      </c>
      <c r="BC14" s="44">
        <v>84965000</v>
      </c>
      <c r="BD14" s="44">
        <v>75717000</v>
      </c>
      <c r="BE14" s="45">
        <v>72504000</v>
      </c>
      <c r="BF14" s="46">
        <v>72504000</v>
      </c>
      <c r="BG14" s="102"/>
      <c r="BH14" s="43">
        <v>81431000</v>
      </c>
      <c r="BI14" s="44">
        <v>94000000</v>
      </c>
      <c r="BJ14" s="44">
        <v>108740000</v>
      </c>
      <c r="BK14" s="45">
        <v>108697000</v>
      </c>
      <c r="BL14" s="46">
        <v>108697000</v>
      </c>
      <c r="BM14" s="102"/>
      <c r="BN14" s="43">
        <v>121428000</v>
      </c>
      <c r="BO14" s="45">
        <v>118015000</v>
      </c>
      <c r="BP14" s="46">
        <v>118015000</v>
      </c>
      <c r="BQ14" s="104"/>
    </row>
    <row r="15" spans="1:69" ht="13.25" customHeight="1" x14ac:dyDescent="0.25">
      <c r="A15" s="113" t="s">
        <v>150</v>
      </c>
      <c r="B15" s="29">
        <v>0</v>
      </c>
      <c r="C15" s="102"/>
      <c r="D15" s="29">
        <v>0</v>
      </c>
      <c r="E15" s="102"/>
      <c r="F15" s="29">
        <v>0</v>
      </c>
      <c r="G15" s="102"/>
      <c r="H15" s="29">
        <v>0</v>
      </c>
      <c r="I15" s="102"/>
      <c r="J15" s="29">
        <v>0</v>
      </c>
      <c r="K15" s="102"/>
      <c r="L15" s="29">
        <v>0</v>
      </c>
      <c r="M15" s="102"/>
      <c r="N15" s="29">
        <v>0</v>
      </c>
      <c r="O15" s="102"/>
      <c r="P15" s="29">
        <v>0</v>
      </c>
      <c r="Q15" s="102"/>
      <c r="R15" s="29">
        <v>0</v>
      </c>
      <c r="S15" s="102"/>
      <c r="T15" s="29">
        <v>0</v>
      </c>
      <c r="U15" s="102"/>
      <c r="V15" s="29">
        <v>0</v>
      </c>
      <c r="W15" s="102"/>
      <c r="X15" s="30">
        <v>0</v>
      </c>
      <c r="Y15" s="31">
        <v>0</v>
      </c>
      <c r="Z15" s="31">
        <v>0</v>
      </c>
      <c r="AA15" s="32">
        <v>0</v>
      </c>
      <c r="AB15" s="29">
        <v>0</v>
      </c>
      <c r="AC15" s="102"/>
      <c r="AD15" s="30">
        <v>0</v>
      </c>
      <c r="AE15" s="31">
        <v>0</v>
      </c>
      <c r="AF15" s="31">
        <v>0</v>
      </c>
      <c r="AG15" s="32">
        <v>46276</v>
      </c>
      <c r="AH15" s="29">
        <v>46276</v>
      </c>
      <c r="AI15" s="102"/>
      <c r="AJ15" s="30">
        <v>0</v>
      </c>
      <c r="AK15" s="31">
        <v>0</v>
      </c>
      <c r="AL15" s="31">
        <v>0</v>
      </c>
      <c r="AM15" s="32">
        <v>0</v>
      </c>
      <c r="AN15" s="29">
        <v>0</v>
      </c>
      <c r="AO15" s="102"/>
      <c r="AP15" s="30">
        <v>0</v>
      </c>
      <c r="AQ15" s="31">
        <v>0</v>
      </c>
      <c r="AR15" s="31">
        <v>0</v>
      </c>
      <c r="AS15" s="32">
        <v>0</v>
      </c>
      <c r="AT15" s="29">
        <v>0</v>
      </c>
      <c r="AU15" s="102"/>
      <c r="AV15" s="30">
        <v>0</v>
      </c>
      <c r="AW15" s="31">
        <v>0</v>
      </c>
      <c r="AX15" s="31">
        <v>0</v>
      </c>
      <c r="AY15" s="32">
        <v>0</v>
      </c>
      <c r="AZ15" s="29">
        <v>0</v>
      </c>
      <c r="BA15" s="102"/>
      <c r="BB15" s="33">
        <v>0</v>
      </c>
      <c r="BC15" s="34">
        <v>0</v>
      </c>
      <c r="BD15" s="34">
        <v>0</v>
      </c>
      <c r="BE15" s="35">
        <v>0</v>
      </c>
      <c r="BF15" s="36">
        <v>0</v>
      </c>
      <c r="BG15" s="102"/>
      <c r="BH15" s="33">
        <v>0</v>
      </c>
      <c r="BI15" s="34">
        <v>0</v>
      </c>
      <c r="BJ15" s="34">
        <v>0</v>
      </c>
      <c r="BK15" s="35">
        <v>0</v>
      </c>
      <c r="BL15" s="36">
        <v>0</v>
      </c>
      <c r="BM15" s="102"/>
      <c r="BN15" s="33">
        <v>0</v>
      </c>
      <c r="BO15" s="35">
        <v>0</v>
      </c>
      <c r="BP15" s="36">
        <v>0</v>
      </c>
      <c r="BQ15" s="104"/>
    </row>
    <row r="16" spans="1:69" ht="13.25" customHeight="1" x14ac:dyDescent="0.25">
      <c r="A16" s="123" t="s">
        <v>151</v>
      </c>
      <c r="B16" s="21">
        <f>SUM(B10:B15)</f>
        <v>30593</v>
      </c>
      <c r="C16" s="102"/>
      <c r="D16" s="21">
        <f>SUM(D10:D15)</f>
        <v>114563</v>
      </c>
      <c r="E16" s="102"/>
      <c r="F16" s="21">
        <f>SUM(F10:F15)</f>
        <v>118795</v>
      </c>
      <c r="G16" s="102"/>
      <c r="H16" s="21">
        <f>SUM(H10:H15)</f>
        <v>144074</v>
      </c>
      <c r="I16" s="102"/>
      <c r="J16" s="21">
        <f>SUM(J10:J15)</f>
        <v>156863</v>
      </c>
      <c r="K16" s="102"/>
      <c r="L16" s="21">
        <f>SUM(L10:L15)</f>
        <v>203002</v>
      </c>
      <c r="M16" s="102"/>
      <c r="N16" s="21">
        <f>SUM(N10:N15)</f>
        <v>272291</v>
      </c>
      <c r="O16" s="102"/>
      <c r="P16" s="21">
        <f>SUM(P10:P15)</f>
        <v>115598</v>
      </c>
      <c r="Q16" s="102"/>
      <c r="R16" s="21">
        <f>SUM(R10:R15)</f>
        <v>100231</v>
      </c>
      <c r="S16" s="102"/>
      <c r="T16" s="21">
        <f>SUM(T10:T15)</f>
        <v>157941</v>
      </c>
      <c r="U16" s="102"/>
      <c r="V16" s="21">
        <f>SUM(V10:V15)</f>
        <v>216098</v>
      </c>
      <c r="W16" s="102"/>
      <c r="X16" s="22">
        <v>217369</v>
      </c>
      <c r="Y16" s="23">
        <v>197394</v>
      </c>
      <c r="Z16" s="23">
        <v>204208</v>
      </c>
      <c r="AA16" s="24">
        <v>200768</v>
      </c>
      <c r="AB16" s="21">
        <v>200768</v>
      </c>
      <c r="AC16" s="102"/>
      <c r="AD16" s="22">
        <v>175197</v>
      </c>
      <c r="AE16" s="23">
        <v>241975</v>
      </c>
      <c r="AF16" s="23">
        <v>216794</v>
      </c>
      <c r="AG16" s="24">
        <v>246001</v>
      </c>
      <c r="AH16" s="21">
        <v>246001</v>
      </c>
      <c r="AI16" s="102"/>
      <c r="AJ16" s="22">
        <v>233888</v>
      </c>
      <c r="AK16" s="23">
        <v>235485</v>
      </c>
      <c r="AL16" s="23">
        <v>247750</v>
      </c>
      <c r="AM16" s="24">
        <v>239296</v>
      </c>
      <c r="AN16" s="21">
        <v>239296</v>
      </c>
      <c r="AO16" s="102"/>
      <c r="AP16" s="22">
        <v>263461</v>
      </c>
      <c r="AQ16" s="23">
        <v>287438</v>
      </c>
      <c r="AR16" s="23">
        <v>273604</v>
      </c>
      <c r="AS16" s="24">
        <v>240300</v>
      </c>
      <c r="AT16" s="21">
        <v>240300</v>
      </c>
      <c r="AU16" s="102"/>
      <c r="AV16" s="22">
        <v>269195</v>
      </c>
      <c r="AW16" s="23">
        <v>260315</v>
      </c>
      <c r="AX16" s="23">
        <v>439378</v>
      </c>
      <c r="AY16" s="24">
        <v>248404</v>
      </c>
      <c r="AZ16" s="21">
        <v>248404</v>
      </c>
      <c r="BA16" s="102"/>
      <c r="BB16" s="25">
        <v>261690000</v>
      </c>
      <c r="BC16" s="37">
        <v>259184000</v>
      </c>
      <c r="BD16" s="37">
        <v>233550000</v>
      </c>
      <c r="BE16" s="38">
        <v>528498000</v>
      </c>
      <c r="BF16" s="28">
        <v>528498000</v>
      </c>
      <c r="BG16" s="102"/>
      <c r="BH16" s="25">
        <v>574051000</v>
      </c>
      <c r="BI16" s="37">
        <v>630551000</v>
      </c>
      <c r="BJ16" s="37">
        <v>530510000</v>
      </c>
      <c r="BK16" s="38">
        <v>626315000</v>
      </c>
      <c r="BL16" s="28">
        <v>626315000</v>
      </c>
      <c r="BM16" s="102"/>
      <c r="BN16" s="25">
        <v>579291000</v>
      </c>
      <c r="BO16" s="38">
        <v>525314000</v>
      </c>
      <c r="BP16" s="28">
        <v>525314000</v>
      </c>
      <c r="BQ16" s="104"/>
    </row>
    <row r="17" spans="1:69" ht="13.25" customHeight="1" x14ac:dyDescent="0.25">
      <c r="A17" s="123" t="s">
        <v>152</v>
      </c>
      <c r="B17" s="39">
        <v>29913</v>
      </c>
      <c r="C17" s="102"/>
      <c r="D17" s="39">
        <v>50311</v>
      </c>
      <c r="E17" s="102"/>
      <c r="F17" s="39">
        <v>106192</v>
      </c>
      <c r="G17" s="102"/>
      <c r="H17" s="39">
        <v>154520</v>
      </c>
      <c r="I17" s="102"/>
      <c r="J17" s="39">
        <v>193622</v>
      </c>
      <c r="K17" s="102"/>
      <c r="L17" s="39">
        <v>249961</v>
      </c>
      <c r="M17" s="102"/>
      <c r="N17" s="39">
        <v>262104</v>
      </c>
      <c r="O17" s="102"/>
      <c r="P17" s="39">
        <v>261228</v>
      </c>
      <c r="Q17" s="102"/>
      <c r="R17" s="39">
        <v>280022</v>
      </c>
      <c r="S17" s="102"/>
      <c r="T17" s="39">
        <v>352221</v>
      </c>
      <c r="U17" s="102"/>
      <c r="V17" s="39">
        <v>467511</v>
      </c>
      <c r="W17" s="102"/>
      <c r="X17" s="40">
        <v>495097</v>
      </c>
      <c r="Y17" s="41">
        <v>490605</v>
      </c>
      <c r="Z17" s="41">
        <v>497182</v>
      </c>
      <c r="AA17" s="42">
        <v>493163</v>
      </c>
      <c r="AB17" s="39">
        <v>493163</v>
      </c>
      <c r="AC17" s="102"/>
      <c r="AD17" s="40">
        <v>495175</v>
      </c>
      <c r="AE17" s="41">
        <v>505278</v>
      </c>
      <c r="AF17" s="41">
        <v>513148</v>
      </c>
      <c r="AG17" s="42">
        <v>511947</v>
      </c>
      <c r="AH17" s="39">
        <v>511947</v>
      </c>
      <c r="AI17" s="102"/>
      <c r="AJ17" s="40">
        <v>511890</v>
      </c>
      <c r="AK17" s="41">
        <v>507299</v>
      </c>
      <c r="AL17" s="41">
        <v>501115</v>
      </c>
      <c r="AM17" s="42">
        <v>483664</v>
      </c>
      <c r="AN17" s="39">
        <v>483664</v>
      </c>
      <c r="AO17" s="102"/>
      <c r="AP17" s="40">
        <v>486284</v>
      </c>
      <c r="AQ17" s="41">
        <v>495107</v>
      </c>
      <c r="AR17" s="41">
        <v>498324</v>
      </c>
      <c r="AS17" s="42">
        <v>490755</v>
      </c>
      <c r="AT17" s="39">
        <v>490755</v>
      </c>
      <c r="AU17" s="102"/>
      <c r="AV17" s="40">
        <v>362045</v>
      </c>
      <c r="AW17" s="41">
        <v>364155</v>
      </c>
      <c r="AX17" s="41">
        <v>347228</v>
      </c>
      <c r="AY17" s="42">
        <v>338659</v>
      </c>
      <c r="AZ17" s="39">
        <v>338659</v>
      </c>
      <c r="BA17" s="102"/>
      <c r="BB17" s="43">
        <v>330309000</v>
      </c>
      <c r="BC17" s="44">
        <v>332824000</v>
      </c>
      <c r="BD17" s="44">
        <v>312560000</v>
      </c>
      <c r="BE17" s="45">
        <v>328679000</v>
      </c>
      <c r="BF17" s="46">
        <v>328679000</v>
      </c>
      <c r="BG17" s="102"/>
      <c r="BH17" s="43">
        <v>321773000</v>
      </c>
      <c r="BI17" s="44">
        <v>301909000</v>
      </c>
      <c r="BJ17" s="44">
        <v>298827000</v>
      </c>
      <c r="BK17" s="45">
        <v>286826000</v>
      </c>
      <c r="BL17" s="46">
        <v>286826000</v>
      </c>
      <c r="BM17" s="102"/>
      <c r="BN17" s="43">
        <v>272625000</v>
      </c>
      <c r="BO17" s="45">
        <v>278347000</v>
      </c>
      <c r="BP17" s="46">
        <v>278347000</v>
      </c>
      <c r="BQ17" s="104"/>
    </row>
    <row r="18" spans="1:69" ht="13.25" customHeight="1" x14ac:dyDescent="0.25">
      <c r="A18" s="123" t="s">
        <v>153</v>
      </c>
      <c r="B18" s="39">
        <v>0</v>
      </c>
      <c r="C18" s="102"/>
      <c r="D18" s="39">
        <v>0</v>
      </c>
      <c r="E18" s="102"/>
      <c r="F18" s="39">
        <v>0</v>
      </c>
      <c r="G18" s="102"/>
      <c r="H18" s="39">
        <v>0</v>
      </c>
      <c r="I18" s="102"/>
      <c r="J18" s="39">
        <v>0</v>
      </c>
      <c r="K18" s="102"/>
      <c r="L18" s="39">
        <v>0</v>
      </c>
      <c r="M18" s="102"/>
      <c r="N18" s="39">
        <v>0</v>
      </c>
      <c r="O18" s="102"/>
      <c r="P18" s="39">
        <v>0</v>
      </c>
      <c r="Q18" s="102"/>
      <c r="R18" s="39">
        <v>0</v>
      </c>
      <c r="S18" s="102"/>
      <c r="T18" s="39">
        <v>0</v>
      </c>
      <c r="U18" s="102"/>
      <c r="V18" s="39">
        <v>0</v>
      </c>
      <c r="W18" s="102"/>
      <c r="X18" s="40">
        <v>0</v>
      </c>
      <c r="Y18" s="41">
        <v>0</v>
      </c>
      <c r="Z18" s="41">
        <v>0</v>
      </c>
      <c r="AA18" s="42">
        <v>0</v>
      </c>
      <c r="AB18" s="39">
        <v>0</v>
      </c>
      <c r="AC18" s="102"/>
      <c r="AD18" s="40">
        <v>0</v>
      </c>
      <c r="AE18" s="41">
        <v>0</v>
      </c>
      <c r="AF18" s="41">
        <v>0</v>
      </c>
      <c r="AG18" s="42">
        <v>0</v>
      </c>
      <c r="AH18" s="39">
        <v>0</v>
      </c>
      <c r="AI18" s="102"/>
      <c r="AJ18" s="40">
        <v>0</v>
      </c>
      <c r="AK18" s="41">
        <v>0</v>
      </c>
      <c r="AL18" s="41">
        <v>0</v>
      </c>
      <c r="AM18" s="42">
        <v>0</v>
      </c>
      <c r="AN18" s="39">
        <v>0</v>
      </c>
      <c r="AO18" s="102"/>
      <c r="AP18" s="40">
        <v>0</v>
      </c>
      <c r="AQ18" s="41">
        <v>0</v>
      </c>
      <c r="AR18" s="41">
        <v>0</v>
      </c>
      <c r="AS18" s="42">
        <v>0</v>
      </c>
      <c r="AT18" s="39">
        <v>0</v>
      </c>
      <c r="AU18" s="102"/>
      <c r="AV18" s="40">
        <v>176677</v>
      </c>
      <c r="AW18" s="41">
        <v>173156</v>
      </c>
      <c r="AX18" s="41">
        <v>164391</v>
      </c>
      <c r="AY18" s="42">
        <v>156258</v>
      </c>
      <c r="AZ18" s="39">
        <v>156258</v>
      </c>
      <c r="BA18" s="102"/>
      <c r="BB18" s="43">
        <v>146557000</v>
      </c>
      <c r="BC18" s="44">
        <v>149851000</v>
      </c>
      <c r="BD18" s="44">
        <v>84581000</v>
      </c>
      <c r="BE18" s="45">
        <v>87626000</v>
      </c>
      <c r="BF18" s="46">
        <v>87626000</v>
      </c>
      <c r="BG18" s="102"/>
      <c r="BH18" s="43">
        <v>82271000</v>
      </c>
      <c r="BI18" s="44">
        <v>82413000</v>
      </c>
      <c r="BJ18" s="44">
        <v>79051000</v>
      </c>
      <c r="BK18" s="45">
        <v>80694000</v>
      </c>
      <c r="BL18" s="46">
        <v>80694000</v>
      </c>
      <c r="BM18" s="102"/>
      <c r="BN18" s="43">
        <v>64389000</v>
      </c>
      <c r="BO18" s="45">
        <v>70142000</v>
      </c>
      <c r="BP18" s="46">
        <v>70142000</v>
      </c>
      <c r="BQ18" s="104"/>
    </row>
    <row r="19" spans="1:69" ht="13.25" customHeight="1" x14ac:dyDescent="0.25">
      <c r="A19" s="123" t="s">
        <v>154</v>
      </c>
      <c r="B19" s="39">
        <v>1916</v>
      </c>
      <c r="C19" s="102"/>
      <c r="D19" s="39">
        <v>2417</v>
      </c>
      <c r="E19" s="102"/>
      <c r="F19" s="39">
        <v>3841</v>
      </c>
      <c r="G19" s="102"/>
      <c r="H19" s="39">
        <v>5380</v>
      </c>
      <c r="I19" s="102"/>
      <c r="J19" s="39">
        <v>6754</v>
      </c>
      <c r="K19" s="102"/>
      <c r="L19" s="39">
        <v>6426</v>
      </c>
      <c r="M19" s="102"/>
      <c r="N19" s="39">
        <v>6046</v>
      </c>
      <c r="O19" s="102"/>
      <c r="P19" s="39">
        <v>5186</v>
      </c>
      <c r="Q19" s="102"/>
      <c r="R19" s="39">
        <v>9071</v>
      </c>
      <c r="S19" s="102"/>
      <c r="T19" s="39">
        <v>14016</v>
      </c>
      <c r="U19" s="102"/>
      <c r="V19" s="39">
        <v>22109</v>
      </c>
      <c r="W19" s="102"/>
      <c r="X19" s="40">
        <v>23332</v>
      </c>
      <c r="Y19" s="41">
        <v>27148</v>
      </c>
      <c r="Z19" s="41">
        <v>31850</v>
      </c>
      <c r="AA19" s="42">
        <v>35212</v>
      </c>
      <c r="AB19" s="39">
        <v>35212</v>
      </c>
      <c r="AC19" s="102"/>
      <c r="AD19" s="40">
        <v>39018</v>
      </c>
      <c r="AE19" s="41">
        <v>42856</v>
      </c>
      <c r="AF19" s="41">
        <v>47711</v>
      </c>
      <c r="AG19" s="42">
        <v>48470</v>
      </c>
      <c r="AH19" s="39">
        <v>48470</v>
      </c>
      <c r="AI19" s="102"/>
      <c r="AJ19" s="40">
        <v>50312</v>
      </c>
      <c r="AK19" s="41">
        <v>52040</v>
      </c>
      <c r="AL19" s="41">
        <v>56279</v>
      </c>
      <c r="AM19" s="42">
        <v>56199</v>
      </c>
      <c r="AN19" s="39">
        <v>56199</v>
      </c>
      <c r="AO19" s="102"/>
      <c r="AP19" s="40">
        <v>59046</v>
      </c>
      <c r="AQ19" s="41">
        <v>62176</v>
      </c>
      <c r="AR19" s="41">
        <v>64882</v>
      </c>
      <c r="AS19" s="42">
        <v>69840</v>
      </c>
      <c r="AT19" s="39">
        <v>69840</v>
      </c>
      <c r="AU19" s="102"/>
      <c r="AV19" s="40">
        <v>70090</v>
      </c>
      <c r="AW19" s="41">
        <v>72148</v>
      </c>
      <c r="AX19" s="41">
        <v>73477</v>
      </c>
      <c r="AY19" s="42">
        <v>71465</v>
      </c>
      <c r="AZ19" s="39">
        <v>71465</v>
      </c>
      <c r="BA19" s="102"/>
      <c r="BB19" s="43">
        <v>77595000</v>
      </c>
      <c r="BC19" s="44">
        <v>82581000</v>
      </c>
      <c r="BD19" s="44">
        <v>81677000</v>
      </c>
      <c r="BE19" s="45">
        <v>87690000</v>
      </c>
      <c r="BF19" s="46">
        <v>87690000</v>
      </c>
      <c r="BG19" s="102"/>
      <c r="BH19" s="43">
        <v>88432000</v>
      </c>
      <c r="BI19" s="44">
        <v>90431000</v>
      </c>
      <c r="BJ19" s="44">
        <v>92266000</v>
      </c>
      <c r="BK19" s="45">
        <v>90474000</v>
      </c>
      <c r="BL19" s="46">
        <v>90474000</v>
      </c>
      <c r="BM19" s="102"/>
      <c r="BN19" s="43">
        <v>89661000</v>
      </c>
      <c r="BO19" s="45">
        <v>93686000</v>
      </c>
      <c r="BP19" s="46">
        <v>93686000</v>
      </c>
      <c r="BQ19" s="104"/>
    </row>
    <row r="20" spans="1:69" ht="13.25" customHeight="1" x14ac:dyDescent="0.25">
      <c r="A20" s="123" t="s">
        <v>155</v>
      </c>
      <c r="B20" s="39">
        <v>317</v>
      </c>
      <c r="C20" s="102"/>
      <c r="D20" s="39">
        <v>435</v>
      </c>
      <c r="E20" s="102"/>
      <c r="F20" s="39">
        <v>0</v>
      </c>
      <c r="G20" s="102"/>
      <c r="H20" s="39">
        <v>2956</v>
      </c>
      <c r="I20" s="102"/>
      <c r="J20" s="39">
        <v>7035</v>
      </c>
      <c r="K20" s="102"/>
      <c r="L20" s="39">
        <v>7277</v>
      </c>
      <c r="M20" s="102"/>
      <c r="N20" s="39">
        <v>6522</v>
      </c>
      <c r="O20" s="102"/>
      <c r="P20" s="39">
        <v>327</v>
      </c>
      <c r="Q20" s="102"/>
      <c r="R20" s="39">
        <v>581</v>
      </c>
      <c r="S20" s="102"/>
      <c r="T20" s="39">
        <v>8762</v>
      </c>
      <c r="U20" s="102"/>
      <c r="V20" s="39">
        <v>17172</v>
      </c>
      <c r="W20" s="102"/>
      <c r="X20" s="40">
        <v>19016</v>
      </c>
      <c r="Y20" s="41">
        <v>20772</v>
      </c>
      <c r="Z20" s="41">
        <v>21560</v>
      </c>
      <c r="AA20" s="42">
        <v>26093</v>
      </c>
      <c r="AB20" s="39">
        <v>26093</v>
      </c>
      <c r="AC20" s="102"/>
      <c r="AD20" s="40">
        <v>41556</v>
      </c>
      <c r="AE20" s="41">
        <v>18344</v>
      </c>
      <c r="AF20" s="41">
        <v>34248</v>
      </c>
      <c r="AG20" s="42">
        <v>48004</v>
      </c>
      <c r="AH20" s="39">
        <v>48004</v>
      </c>
      <c r="AI20" s="102"/>
      <c r="AJ20" s="40">
        <v>78748</v>
      </c>
      <c r="AK20" s="41">
        <v>66022</v>
      </c>
      <c r="AL20" s="41">
        <v>66753</v>
      </c>
      <c r="AM20" s="42">
        <v>67087</v>
      </c>
      <c r="AN20" s="39">
        <v>67087</v>
      </c>
      <c r="AO20" s="102"/>
      <c r="AP20" s="40">
        <v>68364</v>
      </c>
      <c r="AQ20" s="41">
        <v>59336</v>
      </c>
      <c r="AR20" s="41">
        <v>57885</v>
      </c>
      <c r="AS20" s="42">
        <v>59906</v>
      </c>
      <c r="AT20" s="39">
        <v>59906</v>
      </c>
      <c r="AU20" s="102"/>
      <c r="AV20" s="40">
        <v>57527</v>
      </c>
      <c r="AW20" s="41">
        <v>160058</v>
      </c>
      <c r="AX20" s="41">
        <v>143571</v>
      </c>
      <c r="AY20" s="42">
        <v>143496</v>
      </c>
      <c r="AZ20" s="39">
        <v>143496</v>
      </c>
      <c r="BA20" s="102"/>
      <c r="BB20" s="43">
        <v>146807000</v>
      </c>
      <c r="BC20" s="44">
        <v>146814000</v>
      </c>
      <c r="BD20" s="44">
        <v>135491000</v>
      </c>
      <c r="BE20" s="45">
        <v>149618000</v>
      </c>
      <c r="BF20" s="46">
        <v>149618000</v>
      </c>
      <c r="BG20" s="102"/>
      <c r="BH20" s="43">
        <v>146431000</v>
      </c>
      <c r="BI20" s="44">
        <v>138805000</v>
      </c>
      <c r="BJ20" s="44">
        <v>113059000</v>
      </c>
      <c r="BK20" s="45">
        <v>113088000</v>
      </c>
      <c r="BL20" s="46">
        <v>113088000</v>
      </c>
      <c r="BM20" s="102"/>
      <c r="BN20" s="43">
        <v>114020000</v>
      </c>
      <c r="BO20" s="45">
        <v>9519000</v>
      </c>
      <c r="BP20" s="46">
        <v>9519000</v>
      </c>
      <c r="BQ20" s="104"/>
    </row>
    <row r="21" spans="1:69" ht="13.25" customHeight="1" x14ac:dyDescent="0.25">
      <c r="A21" s="123" t="s">
        <v>156</v>
      </c>
      <c r="B21" s="39">
        <v>1556</v>
      </c>
      <c r="C21" s="102"/>
      <c r="D21" s="39">
        <v>0</v>
      </c>
      <c r="E21" s="102"/>
      <c r="F21" s="39">
        <v>0</v>
      </c>
      <c r="G21" s="102"/>
      <c r="H21" s="39">
        <v>0</v>
      </c>
      <c r="I21" s="102"/>
      <c r="J21" s="39">
        <v>0</v>
      </c>
      <c r="K21" s="102"/>
      <c r="L21" s="39">
        <v>0</v>
      </c>
      <c r="M21" s="102"/>
      <c r="N21" s="39">
        <v>4168</v>
      </c>
      <c r="O21" s="102"/>
      <c r="P21" s="39">
        <v>140429</v>
      </c>
      <c r="Q21" s="102"/>
      <c r="R21" s="39">
        <v>140893</v>
      </c>
      <c r="S21" s="102"/>
      <c r="T21" s="39">
        <v>317187</v>
      </c>
      <c r="U21" s="102"/>
      <c r="V21" s="39">
        <v>400629</v>
      </c>
      <c r="W21" s="102"/>
      <c r="X21" s="40">
        <v>408767</v>
      </c>
      <c r="Y21" s="41">
        <v>399102</v>
      </c>
      <c r="Z21" s="41">
        <v>474736</v>
      </c>
      <c r="AA21" s="42">
        <v>466005</v>
      </c>
      <c r="AB21" s="39">
        <v>466005</v>
      </c>
      <c r="AC21" s="102"/>
      <c r="AD21" s="40">
        <v>470819</v>
      </c>
      <c r="AE21" s="41">
        <v>528895</v>
      </c>
      <c r="AF21" s="41">
        <v>516013</v>
      </c>
      <c r="AG21" s="42">
        <v>514963</v>
      </c>
      <c r="AH21" s="39">
        <v>514963</v>
      </c>
      <c r="AI21" s="102"/>
      <c r="AJ21" s="40">
        <v>525806</v>
      </c>
      <c r="AK21" s="41">
        <v>531199</v>
      </c>
      <c r="AL21" s="41">
        <v>542369</v>
      </c>
      <c r="AM21" s="42">
        <v>520843</v>
      </c>
      <c r="AN21" s="39">
        <v>520843</v>
      </c>
      <c r="AO21" s="102"/>
      <c r="AP21" s="40">
        <v>547109</v>
      </c>
      <c r="AQ21" s="41">
        <v>727577</v>
      </c>
      <c r="AR21" s="41">
        <v>720734</v>
      </c>
      <c r="AS21" s="42">
        <v>718880</v>
      </c>
      <c r="AT21" s="39">
        <v>718880</v>
      </c>
      <c r="AU21" s="102"/>
      <c r="AV21" s="40">
        <v>711670</v>
      </c>
      <c r="AW21" s="41">
        <v>721057</v>
      </c>
      <c r="AX21" s="41">
        <v>615333</v>
      </c>
      <c r="AY21" s="42">
        <v>621904</v>
      </c>
      <c r="AZ21" s="39">
        <v>621904</v>
      </c>
      <c r="BA21" s="102"/>
      <c r="BB21" s="43">
        <v>637568000</v>
      </c>
      <c r="BC21" s="44">
        <v>726813000</v>
      </c>
      <c r="BD21" s="44">
        <v>706626000</v>
      </c>
      <c r="BE21" s="45">
        <v>726979000</v>
      </c>
      <c r="BF21" s="46">
        <v>726979000</v>
      </c>
      <c r="BG21" s="102"/>
      <c r="BH21" s="43">
        <v>717970000</v>
      </c>
      <c r="BI21" s="44">
        <v>783159000</v>
      </c>
      <c r="BJ21" s="44">
        <v>787572000</v>
      </c>
      <c r="BK21" s="45">
        <v>766600000</v>
      </c>
      <c r="BL21" s="46">
        <v>766600000</v>
      </c>
      <c r="BM21" s="102"/>
      <c r="BN21" s="43">
        <v>748055000</v>
      </c>
      <c r="BO21" s="45">
        <v>776788000</v>
      </c>
      <c r="BP21" s="46">
        <v>776788000</v>
      </c>
      <c r="BQ21" s="104"/>
    </row>
    <row r="22" spans="1:69" ht="13.25" customHeight="1" x14ac:dyDescent="0.25">
      <c r="A22" s="123" t="s">
        <v>157</v>
      </c>
      <c r="B22" s="39">
        <v>0</v>
      </c>
      <c r="C22" s="102"/>
      <c r="D22" s="39">
        <v>1417</v>
      </c>
      <c r="E22" s="102"/>
      <c r="F22" s="39">
        <v>1277</v>
      </c>
      <c r="G22" s="102"/>
      <c r="H22" s="39">
        <v>0</v>
      </c>
      <c r="I22" s="102"/>
      <c r="J22" s="39">
        <v>0</v>
      </c>
      <c r="K22" s="102"/>
      <c r="L22" s="39">
        <v>0</v>
      </c>
      <c r="M22" s="102"/>
      <c r="N22" s="39">
        <v>1042</v>
      </c>
      <c r="O22" s="102"/>
      <c r="P22" s="39">
        <v>40271</v>
      </c>
      <c r="Q22" s="102"/>
      <c r="R22" s="39">
        <v>30337</v>
      </c>
      <c r="S22" s="102"/>
      <c r="T22" s="39">
        <v>110214</v>
      </c>
      <c r="U22" s="102"/>
      <c r="V22" s="39">
        <v>151063</v>
      </c>
      <c r="W22" s="102"/>
      <c r="X22" s="40">
        <v>155471</v>
      </c>
      <c r="Y22" s="41">
        <v>141589</v>
      </c>
      <c r="Z22" s="41">
        <v>232100</v>
      </c>
      <c r="AA22" s="42">
        <v>216970</v>
      </c>
      <c r="AB22" s="39">
        <v>216970</v>
      </c>
      <c r="AC22" s="102"/>
      <c r="AD22" s="40">
        <v>209387</v>
      </c>
      <c r="AE22" s="41">
        <v>292591</v>
      </c>
      <c r="AF22" s="41">
        <v>280133</v>
      </c>
      <c r="AG22" s="42">
        <v>275924</v>
      </c>
      <c r="AH22" s="39">
        <v>275924</v>
      </c>
      <c r="AI22" s="102"/>
      <c r="AJ22" s="40">
        <v>268678</v>
      </c>
      <c r="AK22" s="41">
        <v>258657</v>
      </c>
      <c r="AL22" s="41">
        <v>250593</v>
      </c>
      <c r="AM22" s="42">
        <v>230201</v>
      </c>
      <c r="AN22" s="39">
        <v>230201</v>
      </c>
      <c r="AO22" s="102"/>
      <c r="AP22" s="40">
        <v>218257</v>
      </c>
      <c r="AQ22" s="41">
        <v>290242</v>
      </c>
      <c r="AR22" s="41">
        <v>273831</v>
      </c>
      <c r="AS22" s="42">
        <v>262701</v>
      </c>
      <c r="AT22" s="39">
        <v>262701</v>
      </c>
      <c r="AU22" s="102"/>
      <c r="AV22" s="40">
        <v>245514</v>
      </c>
      <c r="AW22" s="41">
        <v>235031</v>
      </c>
      <c r="AX22" s="41">
        <v>220827</v>
      </c>
      <c r="AY22" s="42">
        <v>209228</v>
      </c>
      <c r="AZ22" s="39">
        <v>209228</v>
      </c>
      <c r="BA22" s="102"/>
      <c r="BB22" s="43">
        <v>200493000</v>
      </c>
      <c r="BC22" s="44">
        <v>212078000</v>
      </c>
      <c r="BD22" s="44">
        <v>194502000</v>
      </c>
      <c r="BE22" s="45">
        <v>186744000</v>
      </c>
      <c r="BF22" s="46">
        <v>186744000</v>
      </c>
      <c r="BG22" s="102"/>
      <c r="BH22" s="43">
        <v>171944000</v>
      </c>
      <c r="BI22" s="44">
        <v>180960000</v>
      </c>
      <c r="BJ22" s="44">
        <v>171813000</v>
      </c>
      <c r="BK22" s="45">
        <v>154730000</v>
      </c>
      <c r="BL22" s="46">
        <v>154730000</v>
      </c>
      <c r="BM22" s="102"/>
      <c r="BN22" s="43">
        <v>139864000</v>
      </c>
      <c r="BO22" s="45">
        <v>131274000</v>
      </c>
      <c r="BP22" s="46">
        <v>131274000</v>
      </c>
      <c r="BQ22" s="104"/>
    </row>
    <row r="23" spans="1:69" ht="13.25" customHeight="1" x14ac:dyDescent="0.25">
      <c r="A23" s="123" t="s">
        <v>158</v>
      </c>
      <c r="B23" s="39">
        <v>0</v>
      </c>
      <c r="C23" s="102"/>
      <c r="D23" s="39">
        <v>0</v>
      </c>
      <c r="E23" s="102"/>
      <c r="F23" s="39">
        <v>0</v>
      </c>
      <c r="G23" s="102"/>
      <c r="H23" s="39">
        <v>0</v>
      </c>
      <c r="I23" s="102"/>
      <c r="J23" s="39">
        <v>0</v>
      </c>
      <c r="K23" s="102"/>
      <c r="L23" s="39">
        <v>0</v>
      </c>
      <c r="M23" s="102"/>
      <c r="N23" s="39">
        <v>0</v>
      </c>
      <c r="O23" s="102"/>
      <c r="P23" s="39">
        <v>0</v>
      </c>
      <c r="Q23" s="102"/>
      <c r="R23" s="39">
        <v>0</v>
      </c>
      <c r="S23" s="102"/>
      <c r="T23" s="39">
        <v>0</v>
      </c>
      <c r="U23" s="102"/>
      <c r="V23" s="39">
        <v>0</v>
      </c>
      <c r="W23" s="102"/>
      <c r="X23" s="40">
        <v>0</v>
      </c>
      <c r="Y23" s="41">
        <v>0</v>
      </c>
      <c r="Z23" s="41">
        <v>0</v>
      </c>
      <c r="AA23" s="42">
        <v>0</v>
      </c>
      <c r="AB23" s="39">
        <v>0</v>
      </c>
      <c r="AC23" s="102"/>
      <c r="AD23" s="40">
        <v>0</v>
      </c>
      <c r="AE23" s="41">
        <v>0</v>
      </c>
      <c r="AF23" s="41">
        <v>0</v>
      </c>
      <c r="AG23" s="42">
        <v>0</v>
      </c>
      <c r="AH23" s="39">
        <v>0</v>
      </c>
      <c r="AI23" s="102"/>
      <c r="AJ23" s="40">
        <v>0</v>
      </c>
      <c r="AK23" s="41">
        <v>0</v>
      </c>
      <c r="AL23" s="41">
        <v>0</v>
      </c>
      <c r="AM23" s="42">
        <v>0</v>
      </c>
      <c r="AN23" s="39">
        <v>0</v>
      </c>
      <c r="AO23" s="102"/>
      <c r="AP23" s="40">
        <v>0</v>
      </c>
      <c r="AQ23" s="41">
        <v>0</v>
      </c>
      <c r="AR23" s="41">
        <v>0</v>
      </c>
      <c r="AS23" s="42">
        <v>0</v>
      </c>
      <c r="AT23" s="39">
        <v>0</v>
      </c>
      <c r="AU23" s="102"/>
      <c r="AV23" s="40">
        <v>0</v>
      </c>
      <c r="AW23" s="41">
        <v>0</v>
      </c>
      <c r="AX23" s="41">
        <v>0</v>
      </c>
      <c r="AY23" s="42">
        <v>0</v>
      </c>
      <c r="AZ23" s="39">
        <v>0</v>
      </c>
      <c r="BA23" s="102"/>
      <c r="BB23" s="43">
        <v>0</v>
      </c>
      <c r="BC23" s="44">
        <v>0</v>
      </c>
      <c r="BD23" s="44">
        <v>0</v>
      </c>
      <c r="BE23" s="42">
        <v>50713</v>
      </c>
      <c r="BF23" s="39">
        <v>50713</v>
      </c>
      <c r="BG23" s="102"/>
      <c r="BH23" s="43">
        <v>40400000</v>
      </c>
      <c r="BI23" s="44">
        <v>27693000</v>
      </c>
      <c r="BJ23" s="44">
        <v>12116000</v>
      </c>
      <c r="BK23" s="45">
        <v>0</v>
      </c>
      <c r="BL23" s="46">
        <v>0</v>
      </c>
      <c r="BM23" s="102"/>
      <c r="BN23" s="43">
        <v>22449000</v>
      </c>
      <c r="BO23" s="45">
        <v>17107000</v>
      </c>
      <c r="BP23" s="46">
        <v>17107000</v>
      </c>
      <c r="BQ23" s="104"/>
    </row>
    <row r="24" spans="1:69" ht="13.25" customHeight="1" x14ac:dyDescent="0.25">
      <c r="A24" s="123" t="s">
        <v>159</v>
      </c>
      <c r="B24" s="29">
        <v>1691</v>
      </c>
      <c r="C24" s="102"/>
      <c r="D24" s="29">
        <v>2249</v>
      </c>
      <c r="E24" s="102"/>
      <c r="F24" s="29">
        <v>4748</v>
      </c>
      <c r="G24" s="102"/>
      <c r="H24" s="29">
        <v>9022</v>
      </c>
      <c r="I24" s="102"/>
      <c r="J24" s="29">
        <v>5275</v>
      </c>
      <c r="K24" s="102"/>
      <c r="L24" s="29">
        <v>11223</v>
      </c>
      <c r="M24" s="102"/>
      <c r="N24" s="29">
        <v>3727</v>
      </c>
      <c r="O24" s="102"/>
      <c r="P24" s="29">
        <v>29390</v>
      </c>
      <c r="Q24" s="102"/>
      <c r="R24" s="29">
        <f>29184+11248</f>
        <v>40432</v>
      </c>
      <c r="S24" s="102"/>
      <c r="T24" s="29">
        <v>28644</v>
      </c>
      <c r="U24" s="102"/>
      <c r="V24" s="29">
        <v>25213</v>
      </c>
      <c r="W24" s="102"/>
      <c r="X24" s="30">
        <v>24621</v>
      </c>
      <c r="Y24" s="31">
        <v>25921</v>
      </c>
      <c r="Z24" s="31">
        <v>24905</v>
      </c>
      <c r="AA24" s="32">
        <v>25658</v>
      </c>
      <c r="AB24" s="29">
        <v>25658</v>
      </c>
      <c r="AC24" s="102"/>
      <c r="AD24" s="30">
        <v>25163</v>
      </c>
      <c r="AE24" s="31">
        <v>34007</v>
      </c>
      <c r="AF24" s="31">
        <v>29860</v>
      </c>
      <c r="AG24" s="32">
        <v>34560</v>
      </c>
      <c r="AH24" s="29">
        <v>34560</v>
      </c>
      <c r="AI24" s="102"/>
      <c r="AJ24" s="30">
        <v>26772</v>
      </c>
      <c r="AK24" s="31">
        <v>28238</v>
      </c>
      <c r="AL24" s="31">
        <v>44994</v>
      </c>
      <c r="AM24" s="32">
        <v>54927</v>
      </c>
      <c r="AN24" s="29">
        <v>54927</v>
      </c>
      <c r="AO24" s="102"/>
      <c r="AP24" s="30">
        <v>58598</v>
      </c>
      <c r="AQ24" s="31">
        <v>50295</v>
      </c>
      <c r="AR24" s="31">
        <v>32022</v>
      </c>
      <c r="AS24" s="32">
        <v>25994</v>
      </c>
      <c r="AT24" s="29">
        <v>25994</v>
      </c>
      <c r="AU24" s="102"/>
      <c r="AV24" s="30">
        <v>46751</v>
      </c>
      <c r="AW24" s="31">
        <v>37414</v>
      </c>
      <c r="AX24" s="31">
        <v>35222</v>
      </c>
      <c r="AY24" s="32">
        <v>25592</v>
      </c>
      <c r="AZ24" s="29">
        <v>25592</v>
      </c>
      <c r="BA24" s="102"/>
      <c r="BB24" s="33">
        <v>21010000</v>
      </c>
      <c r="BC24" s="34">
        <v>20368000</v>
      </c>
      <c r="BD24" s="34">
        <v>34276000</v>
      </c>
      <c r="BE24" s="35">
        <v>35951000</v>
      </c>
      <c r="BF24" s="36">
        <v>35951000</v>
      </c>
      <c r="BG24" s="102"/>
      <c r="BH24" s="33">
        <v>41416000</v>
      </c>
      <c r="BI24" s="34">
        <v>39456000</v>
      </c>
      <c r="BJ24" s="34">
        <v>38296000</v>
      </c>
      <c r="BK24" s="35">
        <v>48945000</v>
      </c>
      <c r="BL24" s="36">
        <v>48945000</v>
      </c>
      <c r="BM24" s="102"/>
      <c r="BN24" s="33">
        <v>67693000</v>
      </c>
      <c r="BO24" s="35">
        <v>49929000</v>
      </c>
      <c r="BP24" s="36">
        <v>49929000</v>
      </c>
      <c r="BQ24" s="104"/>
    </row>
    <row r="25" spans="1:69" ht="13.25" customHeight="1" x14ac:dyDescent="0.25">
      <c r="A25" s="123" t="s">
        <v>160</v>
      </c>
      <c r="B25" s="13">
        <f>SUM(B16:B24)</f>
        <v>65986</v>
      </c>
      <c r="C25" s="102"/>
      <c r="D25" s="13">
        <f>SUM(D16:D24)</f>
        <v>171392</v>
      </c>
      <c r="E25" s="102"/>
      <c r="F25" s="13">
        <f>SUM(F16:F24)</f>
        <v>234853</v>
      </c>
      <c r="G25" s="102"/>
      <c r="H25" s="13">
        <f>SUM(H16:H24)</f>
        <v>315952</v>
      </c>
      <c r="I25" s="102"/>
      <c r="J25" s="13">
        <f>SUM(J16:J24)</f>
        <v>369549</v>
      </c>
      <c r="K25" s="102"/>
      <c r="L25" s="13">
        <f>SUM(L16:L24)</f>
        <v>477889</v>
      </c>
      <c r="M25" s="102"/>
      <c r="N25" s="13">
        <f>SUM(N16:N24)</f>
        <v>555900</v>
      </c>
      <c r="O25" s="102"/>
      <c r="P25" s="13">
        <f>SUM(P16:P24)</f>
        <v>592429</v>
      </c>
      <c r="Q25" s="102"/>
      <c r="R25" s="13">
        <f>SUM(R16:R24)</f>
        <v>601567</v>
      </c>
      <c r="S25" s="102"/>
      <c r="T25" s="13">
        <f>SUM(T16:T24)</f>
        <v>988985</v>
      </c>
      <c r="U25" s="102"/>
      <c r="V25" s="13">
        <v>1299795</v>
      </c>
      <c r="W25" s="102"/>
      <c r="X25" s="124">
        <v>1343673</v>
      </c>
      <c r="Y25" s="125">
        <v>1302531</v>
      </c>
      <c r="Z25" s="125">
        <v>1486541</v>
      </c>
      <c r="AA25" s="126">
        <v>1463869</v>
      </c>
      <c r="AB25" s="127">
        <v>1463869</v>
      </c>
      <c r="AC25" s="102"/>
      <c r="AD25" s="124">
        <v>1456315</v>
      </c>
      <c r="AE25" s="125">
        <v>1663946</v>
      </c>
      <c r="AF25" s="125">
        <v>1637907</v>
      </c>
      <c r="AG25" s="126">
        <v>1679869</v>
      </c>
      <c r="AH25" s="127">
        <v>1679869</v>
      </c>
      <c r="AI25" s="102"/>
      <c r="AJ25" s="124">
        <v>1696094</v>
      </c>
      <c r="AK25" s="125">
        <v>1678940</v>
      </c>
      <c r="AL25" s="125">
        <v>1709853</v>
      </c>
      <c r="AM25" s="126">
        <v>1652217</v>
      </c>
      <c r="AN25" s="127">
        <v>1652217</v>
      </c>
      <c r="AO25" s="102"/>
      <c r="AP25" s="124">
        <v>1701119</v>
      </c>
      <c r="AQ25" s="125">
        <v>1972171</v>
      </c>
      <c r="AR25" s="125">
        <v>1921282</v>
      </c>
      <c r="AS25" s="126">
        <v>1868376</v>
      </c>
      <c r="AT25" s="127">
        <v>1868376</v>
      </c>
      <c r="AU25" s="102"/>
      <c r="AV25" s="124">
        <v>1939469</v>
      </c>
      <c r="AW25" s="125">
        <v>2023334</v>
      </c>
      <c r="AX25" s="125">
        <v>2039427</v>
      </c>
      <c r="AY25" s="126">
        <v>1815006</v>
      </c>
      <c r="AZ25" s="127">
        <v>1815006</v>
      </c>
      <c r="BA25" s="102"/>
      <c r="BB25" s="128">
        <v>1822029000</v>
      </c>
      <c r="BC25" s="129">
        <v>1930513000</v>
      </c>
      <c r="BD25" s="129">
        <v>1783263000</v>
      </c>
      <c r="BE25" s="130">
        <v>2182498000</v>
      </c>
      <c r="BF25" s="131">
        <v>2182498000</v>
      </c>
      <c r="BG25" s="102"/>
      <c r="BH25" s="128">
        <v>2184688000</v>
      </c>
      <c r="BI25" s="129">
        <v>2275377000</v>
      </c>
      <c r="BJ25" s="129">
        <v>2123510000</v>
      </c>
      <c r="BK25" s="130">
        <v>2167672000</v>
      </c>
      <c r="BL25" s="131">
        <v>2167672000</v>
      </c>
      <c r="BM25" s="102"/>
      <c r="BN25" s="128">
        <v>2098047000</v>
      </c>
      <c r="BO25" s="130">
        <v>1952106000</v>
      </c>
      <c r="BP25" s="131">
        <v>1952106000</v>
      </c>
      <c r="BQ25" s="104"/>
    </row>
    <row r="26" spans="1:69" ht="13.25" customHeight="1" x14ac:dyDescent="0.25">
      <c r="A26" s="7" t="s">
        <v>161</v>
      </c>
      <c r="B26" s="106"/>
      <c r="C26" s="102"/>
      <c r="D26" s="106"/>
      <c r="E26" s="102"/>
      <c r="F26" s="106"/>
      <c r="G26" s="102"/>
      <c r="H26" s="106"/>
      <c r="I26" s="102"/>
      <c r="J26" s="106"/>
      <c r="K26" s="102"/>
      <c r="L26" s="106"/>
      <c r="M26" s="102"/>
      <c r="N26" s="106"/>
      <c r="O26" s="102"/>
      <c r="P26" s="106"/>
      <c r="Q26" s="102"/>
      <c r="R26" s="106"/>
      <c r="S26" s="102"/>
      <c r="T26" s="106"/>
      <c r="U26" s="102"/>
      <c r="V26" s="106"/>
      <c r="W26" s="102"/>
      <c r="X26" s="107"/>
      <c r="Y26" s="108"/>
      <c r="Z26" s="108"/>
      <c r="AA26" s="109"/>
      <c r="AB26" s="106"/>
      <c r="AC26" s="102"/>
      <c r="AD26" s="107"/>
      <c r="AE26" s="108"/>
      <c r="AF26" s="108"/>
      <c r="AG26" s="109"/>
      <c r="AH26" s="106"/>
      <c r="AI26" s="102"/>
      <c r="AJ26" s="107"/>
      <c r="AK26" s="108"/>
      <c r="AL26" s="108"/>
      <c r="AM26" s="109"/>
      <c r="AN26" s="106"/>
      <c r="AO26" s="102"/>
      <c r="AP26" s="107"/>
      <c r="AQ26" s="108"/>
      <c r="AR26" s="108"/>
      <c r="AS26" s="109"/>
      <c r="AT26" s="106"/>
      <c r="AU26" s="102"/>
      <c r="AV26" s="107"/>
      <c r="AW26" s="108"/>
      <c r="AX26" s="108"/>
      <c r="AY26" s="109"/>
      <c r="AZ26" s="106"/>
      <c r="BA26" s="102"/>
      <c r="BB26" s="107"/>
      <c r="BC26" s="108"/>
      <c r="BD26" s="108"/>
      <c r="BE26" s="109"/>
      <c r="BF26" s="106"/>
      <c r="BG26" s="102"/>
      <c r="BH26" s="107"/>
      <c r="BI26" s="108"/>
      <c r="BJ26" s="108"/>
      <c r="BK26" s="109"/>
      <c r="BL26" s="106"/>
      <c r="BM26" s="102"/>
      <c r="BN26" s="107"/>
      <c r="BO26" s="109"/>
      <c r="BP26" s="106"/>
      <c r="BQ26" s="104"/>
    </row>
    <row r="27" spans="1:69" ht="13.25" customHeight="1" x14ac:dyDescent="0.25">
      <c r="A27" s="12" t="s">
        <v>162</v>
      </c>
      <c r="B27" s="133"/>
      <c r="C27" s="102"/>
      <c r="D27" s="133"/>
      <c r="E27" s="102"/>
      <c r="F27" s="133"/>
      <c r="G27" s="102"/>
      <c r="H27" s="133"/>
      <c r="I27" s="102"/>
      <c r="J27" s="133"/>
      <c r="K27" s="102"/>
      <c r="L27" s="133"/>
      <c r="M27" s="102"/>
      <c r="N27" s="133"/>
      <c r="O27" s="102"/>
      <c r="P27" s="133"/>
      <c r="Q27" s="102"/>
      <c r="R27" s="133"/>
      <c r="S27" s="102"/>
      <c r="T27" s="133"/>
      <c r="U27" s="102"/>
      <c r="V27" s="133"/>
      <c r="W27" s="102"/>
      <c r="X27" s="104"/>
      <c r="AB27" s="133"/>
      <c r="AC27" s="102"/>
      <c r="AD27" s="104"/>
      <c r="AH27" s="133"/>
      <c r="AI27" s="102"/>
      <c r="AJ27" s="104"/>
      <c r="AN27" s="133"/>
      <c r="AO27" s="102"/>
      <c r="AP27" s="104"/>
      <c r="AT27" s="133"/>
      <c r="AU27" s="102"/>
      <c r="AV27" s="104"/>
      <c r="AZ27" s="133"/>
      <c r="BA27" s="102"/>
      <c r="BB27" s="104"/>
      <c r="BF27" s="133"/>
      <c r="BG27" s="102"/>
      <c r="BH27" s="104"/>
      <c r="BL27" s="133"/>
      <c r="BM27" s="102"/>
      <c r="BN27" s="104"/>
      <c r="BO27" s="132"/>
      <c r="BP27" s="133"/>
      <c r="BQ27" s="104"/>
    </row>
    <row r="28" spans="1:69" ht="13.25" customHeight="1" x14ac:dyDescent="0.25">
      <c r="A28" s="113" t="s">
        <v>163</v>
      </c>
      <c r="B28" s="114">
        <f>1628+2889</f>
        <v>4517</v>
      </c>
      <c r="C28" s="102"/>
      <c r="D28" s="114">
        <v>6240</v>
      </c>
      <c r="E28" s="102"/>
      <c r="F28" s="114">
        <v>9445</v>
      </c>
      <c r="G28" s="102"/>
      <c r="H28" s="114">
        <v>8486</v>
      </c>
      <c r="I28" s="102"/>
      <c r="J28" s="114">
        <v>11347</v>
      </c>
      <c r="K28" s="102"/>
      <c r="L28" s="114">
        <v>16664</v>
      </c>
      <c r="M28" s="102"/>
      <c r="N28" s="114">
        <v>15998</v>
      </c>
      <c r="O28" s="102"/>
      <c r="P28" s="114">
        <v>25931</v>
      </c>
      <c r="Q28" s="102"/>
      <c r="R28" s="114">
        <v>22597</v>
      </c>
      <c r="S28" s="102"/>
      <c r="T28" s="114">
        <v>52770</v>
      </c>
      <c r="U28" s="102"/>
      <c r="V28" s="114">
        <v>65875</v>
      </c>
      <c r="W28" s="102"/>
      <c r="X28" s="115">
        <v>65768</v>
      </c>
      <c r="Y28" s="116">
        <v>73748</v>
      </c>
      <c r="Z28" s="116">
        <v>72068</v>
      </c>
      <c r="AA28" s="117">
        <v>86682</v>
      </c>
      <c r="AB28" s="118">
        <v>86682</v>
      </c>
      <c r="AC28" s="102"/>
      <c r="AD28" s="115">
        <v>76858</v>
      </c>
      <c r="AE28" s="116">
        <v>116251</v>
      </c>
      <c r="AF28" s="116">
        <v>110339</v>
      </c>
      <c r="AG28" s="117">
        <v>127386</v>
      </c>
      <c r="AH28" s="118">
        <v>127386</v>
      </c>
      <c r="AI28" s="102"/>
      <c r="AJ28" s="115">
        <v>121119</v>
      </c>
      <c r="AK28" s="116">
        <v>165798</v>
      </c>
      <c r="AL28" s="116">
        <v>147089</v>
      </c>
      <c r="AM28" s="117">
        <v>152436</v>
      </c>
      <c r="AN28" s="118">
        <v>152436</v>
      </c>
      <c r="AO28" s="102"/>
      <c r="AP28" s="115">
        <v>159072</v>
      </c>
      <c r="AQ28" s="116">
        <v>204429</v>
      </c>
      <c r="AR28" s="116">
        <v>167611</v>
      </c>
      <c r="AS28" s="117">
        <v>185096</v>
      </c>
      <c r="AT28" s="118">
        <v>185096</v>
      </c>
      <c r="AU28" s="102"/>
      <c r="AV28" s="115">
        <v>182858</v>
      </c>
      <c r="AW28" s="116">
        <v>216991</v>
      </c>
      <c r="AX28" s="116">
        <v>187829</v>
      </c>
      <c r="AY28" s="117">
        <v>163891</v>
      </c>
      <c r="AZ28" s="118">
        <v>163891</v>
      </c>
      <c r="BA28" s="102"/>
      <c r="BB28" s="119">
        <v>211087000</v>
      </c>
      <c r="BC28" s="120">
        <v>236540000</v>
      </c>
      <c r="BD28" s="120">
        <v>174947000</v>
      </c>
      <c r="BE28" s="121">
        <v>199831000</v>
      </c>
      <c r="BF28" s="122">
        <v>199831000</v>
      </c>
      <c r="BG28" s="102"/>
      <c r="BH28" s="119">
        <v>219769000</v>
      </c>
      <c r="BI28" s="120">
        <v>271430000</v>
      </c>
      <c r="BJ28" s="120">
        <v>229774000</v>
      </c>
      <c r="BK28" s="121">
        <v>313710000</v>
      </c>
      <c r="BL28" s="122">
        <v>313710000</v>
      </c>
      <c r="BM28" s="102"/>
      <c r="BN28" s="119">
        <v>285226000</v>
      </c>
      <c r="BO28" s="121">
        <v>318554000</v>
      </c>
      <c r="BP28" s="122">
        <v>318554000</v>
      </c>
      <c r="BQ28" s="104"/>
    </row>
    <row r="29" spans="1:69" ht="13.25" customHeight="1" x14ac:dyDescent="0.25">
      <c r="A29" s="113" t="s">
        <v>164</v>
      </c>
      <c r="B29" s="39">
        <v>10585</v>
      </c>
      <c r="C29" s="102"/>
      <c r="D29" s="39">
        <v>13716</v>
      </c>
      <c r="E29" s="102"/>
      <c r="F29" s="39">
        <v>22403</v>
      </c>
      <c r="G29" s="102"/>
      <c r="H29" s="39">
        <v>35655</v>
      </c>
      <c r="I29" s="102"/>
      <c r="J29" s="39">
        <v>43724</v>
      </c>
      <c r="K29" s="102"/>
      <c r="L29" s="39">
        <v>65609</v>
      </c>
      <c r="M29" s="102"/>
      <c r="N29" s="39">
        <v>68989</v>
      </c>
      <c r="O29" s="102"/>
      <c r="P29" s="39">
        <v>98402</v>
      </c>
      <c r="Q29" s="102"/>
      <c r="R29" s="39">
        <v>103338</v>
      </c>
      <c r="S29" s="102"/>
      <c r="T29" s="39">
        <v>121177</v>
      </c>
      <c r="U29" s="102"/>
      <c r="V29" s="39">
        <v>172826</v>
      </c>
      <c r="W29" s="102"/>
      <c r="X29" s="40">
        <v>179155</v>
      </c>
      <c r="Y29" s="41">
        <v>200661</v>
      </c>
      <c r="Z29" s="41">
        <v>191757</v>
      </c>
      <c r="AA29" s="42">
        <v>178987</v>
      </c>
      <c r="AB29" s="39">
        <v>178987</v>
      </c>
      <c r="AC29" s="102"/>
      <c r="AD29" s="40">
        <v>169828</v>
      </c>
      <c r="AE29" s="41">
        <v>223932</v>
      </c>
      <c r="AF29" s="41">
        <v>201213</v>
      </c>
      <c r="AG29" s="42">
        <v>175567</v>
      </c>
      <c r="AH29" s="39">
        <v>175567</v>
      </c>
      <c r="AI29" s="102"/>
      <c r="AJ29" s="40">
        <v>186502</v>
      </c>
      <c r="AK29" s="41">
        <v>219707</v>
      </c>
      <c r="AL29" s="41">
        <v>210407</v>
      </c>
      <c r="AM29" s="42">
        <v>186661</v>
      </c>
      <c r="AN29" s="39">
        <v>186661</v>
      </c>
      <c r="AO29" s="102"/>
      <c r="AP29" s="40">
        <v>196017</v>
      </c>
      <c r="AQ29" s="41">
        <v>237564</v>
      </c>
      <c r="AR29" s="41">
        <v>207918</v>
      </c>
      <c r="AS29" s="42">
        <v>194715</v>
      </c>
      <c r="AT29" s="39">
        <v>194715</v>
      </c>
      <c r="AU29" s="102"/>
      <c r="AV29" s="40">
        <v>216000</v>
      </c>
      <c r="AW29" s="41">
        <v>237171</v>
      </c>
      <c r="AX29" s="41">
        <v>190097</v>
      </c>
      <c r="AY29" s="42">
        <v>210764</v>
      </c>
      <c r="AZ29" s="39">
        <v>210764</v>
      </c>
      <c r="BA29" s="102"/>
      <c r="BB29" s="43">
        <v>243821000</v>
      </c>
      <c r="BC29" s="44">
        <v>291039000</v>
      </c>
      <c r="BD29" s="44">
        <v>265593000</v>
      </c>
      <c r="BE29" s="45">
        <v>247513000</v>
      </c>
      <c r="BF29" s="46">
        <v>247513000</v>
      </c>
      <c r="BG29" s="102"/>
      <c r="BH29" s="43">
        <v>261161000</v>
      </c>
      <c r="BI29" s="44">
        <v>260930000</v>
      </c>
      <c r="BJ29" s="44">
        <v>262620000</v>
      </c>
      <c r="BK29" s="45">
        <v>253841000</v>
      </c>
      <c r="BL29" s="46">
        <v>253841000</v>
      </c>
      <c r="BM29" s="102"/>
      <c r="BN29" s="43">
        <v>266196000</v>
      </c>
      <c r="BO29" s="45">
        <v>264510000</v>
      </c>
      <c r="BP29" s="46">
        <v>264510000</v>
      </c>
      <c r="BQ29" s="104"/>
    </row>
    <row r="30" spans="1:69" ht="13.25" customHeight="1" x14ac:dyDescent="0.25">
      <c r="A30" s="113" t="s">
        <v>165</v>
      </c>
      <c r="B30" s="39">
        <v>540</v>
      </c>
      <c r="C30" s="102"/>
      <c r="D30" s="39">
        <v>1924</v>
      </c>
      <c r="E30" s="102"/>
      <c r="F30" s="39">
        <v>746</v>
      </c>
      <c r="G30" s="102"/>
      <c r="H30" s="39">
        <v>1893</v>
      </c>
      <c r="I30" s="102"/>
      <c r="J30" s="39">
        <v>3393</v>
      </c>
      <c r="K30" s="102"/>
      <c r="L30" s="39">
        <v>4138</v>
      </c>
      <c r="M30" s="102"/>
      <c r="N30" s="39">
        <v>8819</v>
      </c>
      <c r="O30" s="102"/>
      <c r="P30" s="39">
        <v>15978</v>
      </c>
      <c r="Q30" s="102"/>
      <c r="R30" s="39">
        <v>18668</v>
      </c>
      <c r="S30" s="102"/>
      <c r="T30" s="39">
        <v>26913</v>
      </c>
      <c r="U30" s="102"/>
      <c r="V30" s="39">
        <v>23407</v>
      </c>
      <c r="W30" s="102"/>
      <c r="X30" s="40">
        <v>23378</v>
      </c>
      <c r="Y30" s="41">
        <v>23593</v>
      </c>
      <c r="Z30" s="41">
        <v>29383</v>
      </c>
      <c r="AA30" s="42">
        <v>25842</v>
      </c>
      <c r="AB30" s="39">
        <v>25842</v>
      </c>
      <c r="AC30" s="102"/>
      <c r="AD30" s="40">
        <v>32295</v>
      </c>
      <c r="AE30" s="41">
        <v>25503</v>
      </c>
      <c r="AF30" s="41">
        <v>32802</v>
      </c>
      <c r="AG30" s="42">
        <v>30372</v>
      </c>
      <c r="AH30" s="39">
        <v>30372</v>
      </c>
      <c r="AI30" s="102"/>
      <c r="AJ30" s="40">
        <v>39239</v>
      </c>
      <c r="AK30" s="41">
        <v>28824</v>
      </c>
      <c r="AL30" s="41">
        <v>34991</v>
      </c>
      <c r="AM30" s="42">
        <v>27697</v>
      </c>
      <c r="AN30" s="39">
        <v>27697</v>
      </c>
      <c r="AO30" s="102"/>
      <c r="AP30" s="40">
        <v>30204</v>
      </c>
      <c r="AQ30" s="41">
        <v>32132</v>
      </c>
      <c r="AR30" s="41">
        <v>34941</v>
      </c>
      <c r="AS30" s="42">
        <v>31780</v>
      </c>
      <c r="AT30" s="39">
        <v>31780</v>
      </c>
      <c r="AU30" s="102"/>
      <c r="AV30" s="40">
        <v>35533</v>
      </c>
      <c r="AW30" s="41">
        <v>32574</v>
      </c>
      <c r="AX30" s="41">
        <v>28096</v>
      </c>
      <c r="AY30" s="42">
        <v>39130</v>
      </c>
      <c r="AZ30" s="39">
        <v>39130</v>
      </c>
      <c r="BA30" s="102"/>
      <c r="BB30" s="43">
        <v>36390000</v>
      </c>
      <c r="BC30" s="44">
        <v>41913000</v>
      </c>
      <c r="BD30" s="44">
        <v>42298000</v>
      </c>
      <c r="BE30" s="45">
        <v>50868000</v>
      </c>
      <c r="BF30" s="46">
        <v>50868000</v>
      </c>
      <c r="BG30" s="102"/>
      <c r="BH30" s="43">
        <v>49071000</v>
      </c>
      <c r="BI30" s="44">
        <v>57521000</v>
      </c>
      <c r="BJ30" s="44">
        <v>59556000</v>
      </c>
      <c r="BK30" s="45">
        <v>58861000</v>
      </c>
      <c r="BL30" s="46">
        <v>58861000</v>
      </c>
      <c r="BM30" s="102"/>
      <c r="BN30" s="43">
        <v>54229000</v>
      </c>
      <c r="BO30" s="45">
        <v>48911000</v>
      </c>
      <c r="BP30" s="46">
        <v>48911000</v>
      </c>
      <c r="BQ30" s="104"/>
    </row>
    <row r="31" spans="1:69" ht="13.25" customHeight="1" x14ac:dyDescent="0.25">
      <c r="A31" s="113" t="s">
        <v>166</v>
      </c>
      <c r="B31" s="39">
        <v>0</v>
      </c>
      <c r="C31" s="102"/>
      <c r="D31" s="39">
        <v>0</v>
      </c>
      <c r="E31" s="102"/>
      <c r="F31" s="39">
        <v>0</v>
      </c>
      <c r="G31" s="102"/>
      <c r="H31" s="39">
        <v>0</v>
      </c>
      <c r="I31" s="102"/>
      <c r="J31" s="39">
        <v>0</v>
      </c>
      <c r="K31" s="102"/>
      <c r="L31" s="39">
        <v>0</v>
      </c>
      <c r="M31" s="102"/>
      <c r="N31" s="39">
        <v>0</v>
      </c>
      <c r="O31" s="102"/>
      <c r="P31" s="39">
        <v>1668</v>
      </c>
      <c r="Q31" s="102"/>
      <c r="R31" s="39">
        <v>1466</v>
      </c>
      <c r="S31" s="102"/>
      <c r="T31" s="39">
        <v>2178</v>
      </c>
      <c r="U31" s="102"/>
      <c r="V31" s="39">
        <v>1043</v>
      </c>
      <c r="W31" s="102"/>
      <c r="X31" s="40">
        <v>1752</v>
      </c>
      <c r="Y31" s="41">
        <v>0</v>
      </c>
      <c r="Z31" s="41">
        <v>0</v>
      </c>
      <c r="AA31" s="42">
        <v>0</v>
      </c>
      <c r="AB31" s="39">
        <v>0</v>
      </c>
      <c r="AC31" s="102"/>
      <c r="AD31" s="40">
        <v>0</v>
      </c>
      <c r="AE31" s="41">
        <v>0</v>
      </c>
      <c r="AF31" s="41">
        <v>0</v>
      </c>
      <c r="AG31" s="42">
        <v>0</v>
      </c>
      <c r="AH31" s="39">
        <v>0</v>
      </c>
      <c r="AI31" s="102"/>
      <c r="AJ31" s="40">
        <v>0</v>
      </c>
      <c r="AK31" s="41">
        <v>0</v>
      </c>
      <c r="AL31" s="41">
        <v>0</v>
      </c>
      <c r="AM31" s="42">
        <v>0</v>
      </c>
      <c r="AN31" s="39">
        <v>0</v>
      </c>
      <c r="AO31" s="102"/>
      <c r="AP31" s="40">
        <v>0</v>
      </c>
      <c r="AQ31" s="41">
        <v>0</v>
      </c>
      <c r="AR31" s="41">
        <v>0</v>
      </c>
      <c r="AS31" s="42">
        <v>0</v>
      </c>
      <c r="AT31" s="39">
        <v>0</v>
      </c>
      <c r="AU31" s="102"/>
      <c r="AV31" s="40">
        <v>0</v>
      </c>
      <c r="AW31" s="41">
        <v>0</v>
      </c>
      <c r="AX31" s="41">
        <v>0</v>
      </c>
      <c r="AY31" s="42">
        <v>0</v>
      </c>
      <c r="AZ31" s="39">
        <v>0</v>
      </c>
      <c r="BA31" s="102"/>
      <c r="BB31" s="43">
        <v>0</v>
      </c>
      <c r="BC31" s="44">
        <v>0</v>
      </c>
      <c r="BD31" s="44">
        <v>0</v>
      </c>
      <c r="BE31" s="45">
        <v>0</v>
      </c>
      <c r="BF31" s="46">
        <v>0</v>
      </c>
      <c r="BG31" s="102"/>
      <c r="BH31" s="43">
        <v>0</v>
      </c>
      <c r="BI31" s="44">
        <v>0</v>
      </c>
      <c r="BJ31" s="44">
        <v>0</v>
      </c>
      <c r="BK31" s="45">
        <v>0</v>
      </c>
      <c r="BL31" s="46">
        <v>0</v>
      </c>
      <c r="BM31" s="102"/>
      <c r="BN31" s="43">
        <v>0</v>
      </c>
      <c r="BO31" s="45">
        <v>0</v>
      </c>
      <c r="BP31" s="46">
        <v>0</v>
      </c>
      <c r="BQ31" s="104"/>
    </row>
    <row r="32" spans="1:69" ht="13.25" customHeight="1" x14ac:dyDescent="0.25">
      <c r="A32" s="113" t="s">
        <v>167</v>
      </c>
      <c r="B32" s="39">
        <v>1281</v>
      </c>
      <c r="C32" s="102"/>
      <c r="D32" s="39">
        <v>2482</v>
      </c>
      <c r="E32" s="102"/>
      <c r="F32" s="39">
        <v>3202</v>
      </c>
      <c r="G32" s="102"/>
      <c r="H32" s="39">
        <v>3304</v>
      </c>
      <c r="I32" s="102"/>
      <c r="J32" s="39">
        <v>8349</v>
      </c>
      <c r="K32" s="102"/>
      <c r="L32" s="39">
        <v>5222</v>
      </c>
      <c r="M32" s="102"/>
      <c r="N32" s="39">
        <v>0</v>
      </c>
      <c r="O32" s="102"/>
      <c r="P32" s="39">
        <v>0</v>
      </c>
      <c r="Q32" s="102"/>
      <c r="R32" s="39">
        <v>8750</v>
      </c>
      <c r="S32" s="102"/>
      <c r="T32" s="39">
        <v>37575</v>
      </c>
      <c r="U32" s="102"/>
      <c r="V32" s="39">
        <v>21057</v>
      </c>
      <c r="W32" s="102"/>
      <c r="X32" s="40">
        <v>18001</v>
      </c>
      <c r="Y32" s="41">
        <v>19331</v>
      </c>
      <c r="Z32" s="41">
        <v>19842</v>
      </c>
      <c r="AA32" s="42">
        <v>21717</v>
      </c>
      <c r="AB32" s="39">
        <v>21717</v>
      </c>
      <c r="AC32" s="102"/>
      <c r="AD32" s="40">
        <v>28221</v>
      </c>
      <c r="AE32" s="41">
        <v>46115</v>
      </c>
      <c r="AF32" s="41">
        <v>31216</v>
      </c>
      <c r="AG32" s="42">
        <v>28926</v>
      </c>
      <c r="AH32" s="39">
        <v>28926</v>
      </c>
      <c r="AI32" s="102"/>
      <c r="AJ32" s="40">
        <v>19941</v>
      </c>
      <c r="AK32" s="41">
        <v>35569</v>
      </c>
      <c r="AL32" s="41">
        <v>26214</v>
      </c>
      <c r="AM32" s="42">
        <v>59259</v>
      </c>
      <c r="AN32" s="39">
        <v>59259</v>
      </c>
      <c r="AO32" s="102"/>
      <c r="AP32" s="40">
        <v>39806</v>
      </c>
      <c r="AQ32" s="41">
        <v>46549</v>
      </c>
      <c r="AR32" s="41">
        <v>64516</v>
      </c>
      <c r="AS32" s="42">
        <v>81277</v>
      </c>
      <c r="AT32" s="39">
        <v>81277</v>
      </c>
      <c r="AU32" s="102"/>
      <c r="AV32" s="40">
        <v>63136</v>
      </c>
      <c r="AW32" s="41">
        <v>73755</v>
      </c>
      <c r="AX32" s="41">
        <v>24364</v>
      </c>
      <c r="AY32" s="42">
        <v>17933</v>
      </c>
      <c r="AZ32" s="39">
        <v>17933</v>
      </c>
      <c r="BA32" s="102"/>
      <c r="BB32" s="43">
        <v>22666000</v>
      </c>
      <c r="BC32" s="44">
        <v>12603000</v>
      </c>
      <c r="BD32" s="44">
        <v>9012000</v>
      </c>
      <c r="BE32" s="45">
        <v>9895000</v>
      </c>
      <c r="BF32" s="46">
        <v>9895000</v>
      </c>
      <c r="BG32" s="102"/>
      <c r="BH32" s="43">
        <v>11373000</v>
      </c>
      <c r="BI32" s="44">
        <v>11217000</v>
      </c>
      <c r="BJ32" s="44">
        <v>10922000</v>
      </c>
      <c r="BK32" s="45">
        <v>10386000</v>
      </c>
      <c r="BL32" s="46">
        <v>10386000</v>
      </c>
      <c r="BM32" s="102"/>
      <c r="BN32" s="43">
        <v>9900000</v>
      </c>
      <c r="BO32" s="45">
        <v>10218000</v>
      </c>
      <c r="BP32" s="46">
        <v>10218000</v>
      </c>
      <c r="BQ32" s="104"/>
    </row>
    <row r="33" spans="1:69" ht="13.25" customHeight="1" x14ac:dyDescent="0.25">
      <c r="A33" s="113" t="s">
        <v>168</v>
      </c>
      <c r="B33" s="39">
        <v>0</v>
      </c>
      <c r="C33" s="102"/>
      <c r="D33" s="39">
        <v>0</v>
      </c>
      <c r="E33" s="102"/>
      <c r="F33" s="39">
        <v>0</v>
      </c>
      <c r="G33" s="102"/>
      <c r="H33" s="39">
        <v>0</v>
      </c>
      <c r="I33" s="102"/>
      <c r="J33" s="39">
        <v>0</v>
      </c>
      <c r="K33" s="102"/>
      <c r="L33" s="39">
        <v>0</v>
      </c>
      <c r="M33" s="102"/>
      <c r="N33" s="39">
        <v>0</v>
      </c>
      <c r="O33" s="102"/>
      <c r="P33" s="39">
        <v>0</v>
      </c>
      <c r="Q33" s="102"/>
      <c r="R33" s="39">
        <v>0</v>
      </c>
      <c r="S33" s="102"/>
      <c r="T33" s="39">
        <v>0</v>
      </c>
      <c r="U33" s="102"/>
      <c r="V33" s="39">
        <v>0</v>
      </c>
      <c r="W33" s="102"/>
      <c r="X33" s="40">
        <v>0</v>
      </c>
      <c r="Y33" s="41">
        <v>0</v>
      </c>
      <c r="Z33" s="41">
        <v>0</v>
      </c>
      <c r="AA33" s="42">
        <v>0</v>
      </c>
      <c r="AB33" s="39">
        <v>0</v>
      </c>
      <c r="AC33" s="102"/>
      <c r="AD33" s="40">
        <v>0</v>
      </c>
      <c r="AE33" s="41">
        <v>0</v>
      </c>
      <c r="AF33" s="41">
        <v>0</v>
      </c>
      <c r="AG33" s="42">
        <v>0</v>
      </c>
      <c r="AH33" s="39">
        <v>0</v>
      </c>
      <c r="AI33" s="102"/>
      <c r="AJ33" s="40">
        <v>0</v>
      </c>
      <c r="AK33" s="41">
        <v>0</v>
      </c>
      <c r="AL33" s="41">
        <v>0</v>
      </c>
      <c r="AM33" s="42">
        <v>0</v>
      </c>
      <c r="AN33" s="39">
        <v>0</v>
      </c>
      <c r="AO33" s="102"/>
      <c r="AP33" s="40">
        <v>0</v>
      </c>
      <c r="AQ33" s="41">
        <v>0</v>
      </c>
      <c r="AR33" s="41">
        <v>0</v>
      </c>
      <c r="AS33" s="42">
        <v>0</v>
      </c>
      <c r="AT33" s="39">
        <v>0</v>
      </c>
      <c r="AU33" s="102"/>
      <c r="AV33" s="40">
        <v>36274</v>
      </c>
      <c r="AW33" s="41">
        <v>37698</v>
      </c>
      <c r="AX33" s="41">
        <v>37405</v>
      </c>
      <c r="AY33" s="42">
        <v>41772</v>
      </c>
      <c r="AZ33" s="39">
        <v>41772</v>
      </c>
      <c r="BA33" s="102"/>
      <c r="BB33" s="43">
        <v>39426000</v>
      </c>
      <c r="BC33" s="44">
        <v>38315000</v>
      </c>
      <c r="BD33" s="44">
        <v>29508000</v>
      </c>
      <c r="BE33" s="45">
        <v>26551000</v>
      </c>
      <c r="BF33" s="46">
        <v>26551000</v>
      </c>
      <c r="BG33" s="102"/>
      <c r="BH33" s="43">
        <v>26340000</v>
      </c>
      <c r="BI33" s="44">
        <v>28522000</v>
      </c>
      <c r="BJ33" s="44">
        <v>28293000</v>
      </c>
      <c r="BK33" s="45">
        <v>27706000</v>
      </c>
      <c r="BL33" s="46">
        <v>27706000</v>
      </c>
      <c r="BM33" s="102"/>
      <c r="BN33" s="43">
        <v>23013000</v>
      </c>
      <c r="BO33" s="45">
        <v>22857000</v>
      </c>
      <c r="BP33" s="46">
        <v>22857000</v>
      </c>
      <c r="BQ33" s="104"/>
    </row>
    <row r="34" spans="1:69" ht="13.25" customHeight="1" x14ac:dyDescent="0.25">
      <c r="A34" s="113" t="s">
        <v>169</v>
      </c>
      <c r="B34" s="39">
        <v>0</v>
      </c>
      <c r="C34" s="102"/>
      <c r="D34" s="39">
        <v>0</v>
      </c>
      <c r="E34" s="102"/>
      <c r="F34" s="39">
        <v>0</v>
      </c>
      <c r="G34" s="102"/>
      <c r="H34" s="39">
        <v>0</v>
      </c>
      <c r="I34" s="102"/>
      <c r="J34" s="39">
        <v>0</v>
      </c>
      <c r="K34" s="102"/>
      <c r="L34" s="39">
        <v>0</v>
      </c>
      <c r="M34" s="102"/>
      <c r="N34" s="39">
        <v>0</v>
      </c>
      <c r="O34" s="102"/>
      <c r="P34" s="39">
        <v>0</v>
      </c>
      <c r="Q34" s="102"/>
      <c r="R34" s="39">
        <v>207</v>
      </c>
      <c r="S34" s="102"/>
      <c r="T34" s="39">
        <v>888</v>
      </c>
      <c r="U34" s="102"/>
      <c r="V34" s="39">
        <v>21470</v>
      </c>
      <c r="W34" s="102"/>
      <c r="X34" s="40">
        <v>23889</v>
      </c>
      <c r="Y34" s="41">
        <v>22701</v>
      </c>
      <c r="Z34" s="41">
        <v>24900</v>
      </c>
      <c r="AA34" s="42">
        <v>22635</v>
      </c>
      <c r="AB34" s="39">
        <v>22635</v>
      </c>
      <c r="AC34" s="102"/>
      <c r="AD34" s="40">
        <v>24522</v>
      </c>
      <c r="AE34" s="41">
        <v>24234</v>
      </c>
      <c r="AF34" s="41">
        <v>53900</v>
      </c>
      <c r="AG34" s="42">
        <v>78435</v>
      </c>
      <c r="AH34" s="39">
        <v>78435</v>
      </c>
      <c r="AI34" s="102"/>
      <c r="AJ34" s="40">
        <v>86998</v>
      </c>
      <c r="AK34" s="41">
        <v>89269</v>
      </c>
      <c r="AL34" s="41">
        <v>42922</v>
      </c>
      <c r="AM34" s="42">
        <v>54971</v>
      </c>
      <c r="AN34" s="39">
        <v>54971</v>
      </c>
      <c r="AO34" s="102"/>
      <c r="AP34" s="40">
        <v>53054</v>
      </c>
      <c r="AQ34" s="41">
        <v>46642</v>
      </c>
      <c r="AR34" s="41">
        <v>42866</v>
      </c>
      <c r="AS34" s="42">
        <v>27881</v>
      </c>
      <c r="AT34" s="39">
        <v>27881</v>
      </c>
      <c r="AU34" s="102"/>
      <c r="AV34" s="40">
        <v>12714</v>
      </c>
      <c r="AW34" s="41">
        <v>11444</v>
      </c>
      <c r="AX34" s="41">
        <v>13144</v>
      </c>
      <c r="AY34" s="42">
        <v>13268</v>
      </c>
      <c r="AZ34" s="39">
        <v>13268</v>
      </c>
      <c r="BA34" s="102"/>
      <c r="BB34" s="43">
        <v>21589000</v>
      </c>
      <c r="BC34" s="44">
        <v>40966000</v>
      </c>
      <c r="BD34" s="44">
        <v>77669000</v>
      </c>
      <c r="BE34" s="45">
        <v>103515000</v>
      </c>
      <c r="BF34" s="46">
        <v>103515000</v>
      </c>
      <c r="BG34" s="102"/>
      <c r="BH34" s="43">
        <v>95441000</v>
      </c>
      <c r="BI34" s="44">
        <v>75599000</v>
      </c>
      <c r="BJ34" s="44">
        <v>27206000</v>
      </c>
      <c r="BK34" s="45">
        <v>28035000</v>
      </c>
      <c r="BL34" s="46">
        <v>28035000</v>
      </c>
      <c r="BM34" s="102"/>
      <c r="BN34" s="43">
        <v>33061000</v>
      </c>
      <c r="BO34" s="45">
        <v>31685000</v>
      </c>
      <c r="BP34" s="46">
        <v>31685000</v>
      </c>
      <c r="BQ34" s="104"/>
    </row>
    <row r="35" spans="1:69" ht="13.25" customHeight="1" x14ac:dyDescent="0.25">
      <c r="A35" s="113" t="s">
        <v>170</v>
      </c>
      <c r="B35" s="29">
        <v>0</v>
      </c>
      <c r="C35" s="102"/>
      <c r="D35" s="29">
        <v>0</v>
      </c>
      <c r="E35" s="102"/>
      <c r="F35" s="29">
        <v>0</v>
      </c>
      <c r="G35" s="102"/>
      <c r="H35" s="29">
        <v>0</v>
      </c>
      <c r="I35" s="102"/>
      <c r="J35" s="29">
        <v>0</v>
      </c>
      <c r="K35" s="102"/>
      <c r="L35" s="29">
        <v>0</v>
      </c>
      <c r="M35" s="102"/>
      <c r="N35" s="29">
        <v>0</v>
      </c>
      <c r="O35" s="102"/>
      <c r="P35" s="29">
        <v>0</v>
      </c>
      <c r="Q35" s="102"/>
      <c r="R35" s="29">
        <v>0</v>
      </c>
      <c r="S35" s="102"/>
      <c r="T35" s="29">
        <v>0</v>
      </c>
      <c r="U35" s="102"/>
      <c r="V35" s="29">
        <v>0</v>
      </c>
      <c r="W35" s="102"/>
      <c r="X35" s="30">
        <v>0</v>
      </c>
      <c r="Y35" s="31">
        <v>0</v>
      </c>
      <c r="Z35" s="31">
        <v>0</v>
      </c>
      <c r="AA35" s="32">
        <v>0</v>
      </c>
      <c r="AB35" s="29">
        <v>0</v>
      </c>
      <c r="AC35" s="102"/>
      <c r="AD35" s="30">
        <v>0</v>
      </c>
      <c r="AE35" s="31">
        <v>0</v>
      </c>
      <c r="AF35" s="31">
        <v>0</v>
      </c>
      <c r="AG35" s="32">
        <v>8797</v>
      </c>
      <c r="AH35" s="29">
        <v>8797</v>
      </c>
      <c r="AI35" s="102"/>
      <c r="AJ35" s="30">
        <v>0</v>
      </c>
      <c r="AK35" s="31">
        <v>0</v>
      </c>
      <c r="AL35" s="31">
        <v>0</v>
      </c>
      <c r="AM35" s="32">
        <v>0</v>
      </c>
      <c r="AN35" s="29">
        <v>0</v>
      </c>
      <c r="AO35" s="102"/>
      <c r="AP35" s="30">
        <v>0</v>
      </c>
      <c r="AQ35" s="31">
        <v>0</v>
      </c>
      <c r="AR35" s="31">
        <v>0</v>
      </c>
      <c r="AS35" s="32">
        <v>0</v>
      </c>
      <c r="AT35" s="29">
        <v>0</v>
      </c>
      <c r="AU35" s="102"/>
      <c r="AV35" s="30">
        <v>0</v>
      </c>
      <c r="AW35" s="31">
        <v>0</v>
      </c>
      <c r="AX35" s="31">
        <v>0</v>
      </c>
      <c r="AY35" s="32">
        <v>0</v>
      </c>
      <c r="AZ35" s="29">
        <v>0</v>
      </c>
      <c r="BA35" s="102"/>
      <c r="BB35" s="33">
        <v>0</v>
      </c>
      <c r="BC35" s="34">
        <v>0</v>
      </c>
      <c r="BD35" s="34">
        <v>0</v>
      </c>
      <c r="BE35" s="35">
        <v>0</v>
      </c>
      <c r="BF35" s="36">
        <v>0</v>
      </c>
      <c r="BG35" s="102"/>
      <c r="BH35" s="33">
        <v>0</v>
      </c>
      <c r="BI35" s="34">
        <v>0</v>
      </c>
      <c r="BJ35" s="34">
        <v>0</v>
      </c>
      <c r="BK35" s="35">
        <v>0</v>
      </c>
      <c r="BL35" s="36">
        <v>0</v>
      </c>
      <c r="BM35" s="102"/>
      <c r="BN35" s="33">
        <v>0</v>
      </c>
      <c r="BO35" s="35">
        <v>0</v>
      </c>
      <c r="BP35" s="36">
        <v>0</v>
      </c>
      <c r="BQ35" s="104"/>
    </row>
    <row r="36" spans="1:69" ht="13.25" customHeight="1" x14ac:dyDescent="0.25">
      <c r="A36" s="123" t="s">
        <v>171</v>
      </c>
      <c r="B36" s="21">
        <f>SUM(B28:B35)</f>
        <v>16923</v>
      </c>
      <c r="C36" s="102"/>
      <c r="D36" s="21">
        <f>SUM(D28:D35)</f>
        <v>24362</v>
      </c>
      <c r="E36" s="102"/>
      <c r="F36" s="21">
        <f>SUM(F28:F35)</f>
        <v>35796</v>
      </c>
      <c r="G36" s="102"/>
      <c r="H36" s="21">
        <f>SUM(H28:H35)</f>
        <v>49338</v>
      </c>
      <c r="I36" s="102"/>
      <c r="J36" s="21">
        <f>SUM(J28:J35)</f>
        <v>66813</v>
      </c>
      <c r="K36" s="102"/>
      <c r="L36" s="21">
        <f>SUM(L28:L35)</f>
        <v>91633</v>
      </c>
      <c r="M36" s="102"/>
      <c r="N36" s="21">
        <f>SUM(N28:N35)</f>
        <v>93806</v>
      </c>
      <c r="O36" s="102"/>
      <c r="P36" s="21">
        <f>SUM(P28:P35)</f>
        <v>141979</v>
      </c>
      <c r="Q36" s="102"/>
      <c r="R36" s="21">
        <f>SUM(R28:R35)</f>
        <v>155026</v>
      </c>
      <c r="S36" s="102"/>
      <c r="T36" s="21">
        <f>SUM(T28:T35)</f>
        <v>241501</v>
      </c>
      <c r="U36" s="102"/>
      <c r="V36" s="21">
        <f>SUM(V28:V35)</f>
        <v>305678</v>
      </c>
      <c r="W36" s="102"/>
      <c r="X36" s="22">
        <v>311943</v>
      </c>
      <c r="Y36" s="23">
        <v>340034</v>
      </c>
      <c r="Z36" s="23">
        <v>337950</v>
      </c>
      <c r="AA36" s="24">
        <v>335863</v>
      </c>
      <c r="AB36" s="21">
        <v>335863</v>
      </c>
      <c r="AC36" s="102"/>
      <c r="AD36" s="22">
        <v>331724</v>
      </c>
      <c r="AE36" s="23">
        <v>436035</v>
      </c>
      <c r="AF36" s="23">
        <v>429470</v>
      </c>
      <c r="AG36" s="24">
        <v>449483</v>
      </c>
      <c r="AH36" s="21">
        <v>449483</v>
      </c>
      <c r="AI36" s="102"/>
      <c r="AJ36" s="22">
        <v>453799</v>
      </c>
      <c r="AK36" s="23">
        <v>539167</v>
      </c>
      <c r="AL36" s="23">
        <v>461623</v>
      </c>
      <c r="AM36" s="24">
        <v>481024</v>
      </c>
      <c r="AN36" s="21">
        <v>481024</v>
      </c>
      <c r="AO36" s="102"/>
      <c r="AP36" s="22">
        <v>478153</v>
      </c>
      <c r="AQ36" s="23">
        <v>567316</v>
      </c>
      <c r="AR36" s="23">
        <v>517852</v>
      </c>
      <c r="AS36" s="24">
        <v>520749</v>
      </c>
      <c r="AT36" s="21">
        <v>520749</v>
      </c>
      <c r="AU36" s="102"/>
      <c r="AV36" s="22">
        <v>546515</v>
      </c>
      <c r="AW36" s="23">
        <v>609633</v>
      </c>
      <c r="AX36" s="23">
        <v>480935</v>
      </c>
      <c r="AY36" s="24">
        <v>486758</v>
      </c>
      <c r="AZ36" s="21">
        <v>486758</v>
      </c>
      <c r="BA36" s="102"/>
      <c r="BB36" s="25">
        <v>574979000</v>
      </c>
      <c r="BC36" s="37">
        <v>661376000</v>
      </c>
      <c r="BD36" s="37">
        <v>599027000</v>
      </c>
      <c r="BE36" s="38">
        <v>638173000</v>
      </c>
      <c r="BF36" s="28">
        <v>638173000</v>
      </c>
      <c r="BG36" s="102"/>
      <c r="BH36" s="25">
        <v>663155000</v>
      </c>
      <c r="BI36" s="37">
        <v>705219000</v>
      </c>
      <c r="BJ36" s="37">
        <v>618371000</v>
      </c>
      <c r="BK36" s="38">
        <v>692539000</v>
      </c>
      <c r="BL36" s="28">
        <v>692539000</v>
      </c>
      <c r="BM36" s="102"/>
      <c r="BN36" s="25">
        <v>671625000</v>
      </c>
      <c r="BO36" s="38">
        <v>696735000</v>
      </c>
      <c r="BP36" s="28">
        <v>696735000</v>
      </c>
      <c r="BQ36" s="104"/>
    </row>
    <row r="37" spans="1:69" ht="13.25" customHeight="1" x14ac:dyDescent="0.25">
      <c r="A37" s="123" t="s">
        <v>166</v>
      </c>
      <c r="B37" s="39">
        <v>0</v>
      </c>
      <c r="C37" s="102"/>
      <c r="D37" s="39">
        <v>0</v>
      </c>
      <c r="E37" s="102"/>
      <c r="F37" s="39">
        <v>1225</v>
      </c>
      <c r="G37" s="102"/>
      <c r="H37" s="39">
        <v>2656</v>
      </c>
      <c r="I37" s="102"/>
      <c r="J37" s="39">
        <v>1637</v>
      </c>
      <c r="K37" s="102"/>
      <c r="L37" s="39">
        <v>3151</v>
      </c>
      <c r="M37" s="102"/>
      <c r="N37" s="39">
        <v>3794</v>
      </c>
      <c r="O37" s="102"/>
      <c r="P37" s="39">
        <v>18359</v>
      </c>
      <c r="Q37" s="102"/>
      <c r="R37" s="39">
        <v>12246</v>
      </c>
      <c r="S37" s="102"/>
      <c r="T37" s="39">
        <v>30846</v>
      </c>
      <c r="U37" s="102"/>
      <c r="V37" s="39">
        <v>48007</v>
      </c>
      <c r="W37" s="102"/>
      <c r="X37" s="40">
        <v>49970</v>
      </c>
      <c r="Y37" s="41">
        <v>44819</v>
      </c>
      <c r="Z37" s="41">
        <v>72792</v>
      </c>
      <c r="AA37" s="42">
        <v>69430</v>
      </c>
      <c r="AB37" s="39">
        <v>69430</v>
      </c>
      <c r="AC37" s="102"/>
      <c r="AD37" s="40">
        <v>67166</v>
      </c>
      <c r="AE37" s="41">
        <v>69676</v>
      </c>
      <c r="AF37" s="41">
        <v>56047</v>
      </c>
      <c r="AG37" s="42">
        <v>60743</v>
      </c>
      <c r="AH37" s="39">
        <v>60743</v>
      </c>
      <c r="AI37" s="102"/>
      <c r="AJ37" s="40">
        <v>58805</v>
      </c>
      <c r="AK37" s="41">
        <v>57008</v>
      </c>
      <c r="AL37" s="41">
        <v>56089</v>
      </c>
      <c r="AM37" s="42">
        <v>51243</v>
      </c>
      <c r="AN37" s="39">
        <v>51243</v>
      </c>
      <c r="AO37" s="102"/>
      <c r="AP37" s="40">
        <v>49109</v>
      </c>
      <c r="AQ37" s="41">
        <v>46979</v>
      </c>
      <c r="AR37" s="41">
        <v>45656</v>
      </c>
      <c r="AS37" s="42">
        <v>44531</v>
      </c>
      <c r="AT37" s="39">
        <v>44531</v>
      </c>
      <c r="AU37" s="102"/>
      <c r="AV37" s="40">
        <v>37967</v>
      </c>
      <c r="AW37" s="41">
        <v>36216</v>
      </c>
      <c r="AX37" s="41">
        <v>34690</v>
      </c>
      <c r="AY37" s="42">
        <v>33811</v>
      </c>
      <c r="AZ37" s="39">
        <v>33811</v>
      </c>
      <c r="BA37" s="102"/>
      <c r="BB37" s="43">
        <v>33057000</v>
      </c>
      <c r="BC37" s="44">
        <v>30941000</v>
      </c>
      <c r="BD37" s="44">
        <v>27612000</v>
      </c>
      <c r="BE37" s="45">
        <v>27433000</v>
      </c>
      <c r="BF37" s="46">
        <v>27433000</v>
      </c>
      <c r="BG37" s="102"/>
      <c r="BH37" s="43">
        <v>24707000</v>
      </c>
      <c r="BI37" s="44">
        <v>23161000</v>
      </c>
      <c r="BJ37" s="44">
        <v>30682000</v>
      </c>
      <c r="BK37" s="45">
        <v>41142000</v>
      </c>
      <c r="BL37" s="46">
        <v>41142000</v>
      </c>
      <c r="BM37" s="102"/>
      <c r="BN37" s="43">
        <v>48418000</v>
      </c>
      <c r="BO37" s="45">
        <v>47178000</v>
      </c>
      <c r="BP37" s="46">
        <v>47178000</v>
      </c>
      <c r="BQ37" s="104"/>
    </row>
    <row r="38" spans="1:69" ht="13.25" customHeight="1" x14ac:dyDescent="0.25">
      <c r="A38" s="123" t="s">
        <v>172</v>
      </c>
      <c r="B38" s="39">
        <v>15696</v>
      </c>
      <c r="C38" s="102"/>
      <c r="D38" s="39">
        <v>23046</v>
      </c>
      <c r="E38" s="102"/>
      <c r="F38" s="39">
        <v>21772</v>
      </c>
      <c r="G38" s="102"/>
      <c r="H38" s="39">
        <v>19507</v>
      </c>
      <c r="I38" s="102"/>
      <c r="J38" s="39">
        <v>10465</v>
      </c>
      <c r="K38" s="102"/>
      <c r="L38" s="39">
        <v>0</v>
      </c>
      <c r="M38" s="102"/>
      <c r="N38" s="39">
        <v>0</v>
      </c>
      <c r="O38" s="102"/>
      <c r="P38" s="39">
        <v>229000</v>
      </c>
      <c r="Q38" s="102"/>
      <c r="R38" s="39">
        <v>230000</v>
      </c>
      <c r="S38" s="102"/>
      <c r="T38" s="39">
        <v>410484</v>
      </c>
      <c r="U38" s="102"/>
      <c r="V38" s="39">
        <v>493039</v>
      </c>
      <c r="W38" s="102"/>
      <c r="X38" s="40">
        <v>637316</v>
      </c>
      <c r="Y38" s="41">
        <v>528395</v>
      </c>
      <c r="Z38" s="41">
        <v>676805</v>
      </c>
      <c r="AA38" s="42">
        <v>656794</v>
      </c>
      <c r="AB38" s="39">
        <v>656794</v>
      </c>
      <c r="AC38" s="102"/>
      <c r="AD38" s="40">
        <v>654300</v>
      </c>
      <c r="AE38" s="41">
        <v>829998</v>
      </c>
      <c r="AF38" s="41">
        <v>860237</v>
      </c>
      <c r="AG38" s="42">
        <v>847730</v>
      </c>
      <c r="AH38" s="39">
        <v>847730</v>
      </c>
      <c r="AI38" s="102"/>
      <c r="AJ38" s="40">
        <v>800860</v>
      </c>
      <c r="AK38" s="41">
        <v>664961</v>
      </c>
      <c r="AL38" s="41">
        <v>786401</v>
      </c>
      <c r="AM38" s="42">
        <v>767585</v>
      </c>
      <c r="AN38" s="39">
        <v>767585</v>
      </c>
      <c r="AO38" s="102"/>
      <c r="AP38" s="40">
        <v>823836</v>
      </c>
      <c r="AQ38" s="41">
        <v>1001900</v>
      </c>
      <c r="AR38" s="41">
        <v>1010599</v>
      </c>
      <c r="AS38" s="42">
        <v>942290</v>
      </c>
      <c r="AT38" s="39">
        <v>942290</v>
      </c>
      <c r="AU38" s="102"/>
      <c r="AV38" s="40">
        <v>1164696</v>
      </c>
      <c r="AW38" s="41">
        <v>1296535</v>
      </c>
      <c r="AX38" s="41">
        <v>1647214</v>
      </c>
      <c r="AY38" s="42">
        <v>1415657</v>
      </c>
      <c r="AZ38" s="39">
        <v>1415657</v>
      </c>
      <c r="BA38" s="102"/>
      <c r="BB38" s="43">
        <v>1331549000</v>
      </c>
      <c r="BC38" s="44">
        <v>1258535000</v>
      </c>
      <c r="BD38" s="44">
        <v>1332234000</v>
      </c>
      <c r="BE38" s="45">
        <v>1732511000</v>
      </c>
      <c r="BF38" s="46">
        <v>1732511000</v>
      </c>
      <c r="BG38" s="102"/>
      <c r="BH38" s="43">
        <v>1718311000</v>
      </c>
      <c r="BI38" s="44">
        <v>1707052000</v>
      </c>
      <c r="BJ38" s="44">
        <v>1699434000</v>
      </c>
      <c r="BK38" s="45">
        <v>1675562000</v>
      </c>
      <c r="BL38" s="46">
        <v>1675562000</v>
      </c>
      <c r="BM38" s="102"/>
      <c r="BN38" s="43">
        <v>1654529000</v>
      </c>
      <c r="BO38" s="45">
        <v>1679059000</v>
      </c>
      <c r="BP38" s="46">
        <v>1679059000</v>
      </c>
      <c r="BQ38" s="104"/>
    </row>
    <row r="39" spans="1:69" ht="13.25" customHeight="1" x14ac:dyDescent="0.25">
      <c r="A39" s="123" t="s">
        <v>173</v>
      </c>
      <c r="B39" s="39">
        <v>0</v>
      </c>
      <c r="C39" s="102"/>
      <c r="D39" s="39">
        <v>0</v>
      </c>
      <c r="E39" s="102"/>
      <c r="F39" s="39">
        <v>0</v>
      </c>
      <c r="G39" s="102"/>
      <c r="H39" s="39">
        <v>0</v>
      </c>
      <c r="I39" s="102"/>
      <c r="J39" s="39">
        <v>0</v>
      </c>
      <c r="K39" s="102"/>
      <c r="L39" s="39">
        <v>0</v>
      </c>
      <c r="M39" s="102"/>
      <c r="N39" s="39">
        <v>0</v>
      </c>
      <c r="O39" s="102"/>
      <c r="P39" s="39">
        <v>0</v>
      </c>
      <c r="Q39" s="102"/>
      <c r="R39" s="39">
        <v>0</v>
      </c>
      <c r="S39" s="102"/>
      <c r="T39" s="39">
        <v>18117</v>
      </c>
      <c r="U39" s="102"/>
      <c r="V39" s="39">
        <v>93841</v>
      </c>
      <c r="W39" s="102"/>
      <c r="X39" s="40">
        <v>107233</v>
      </c>
      <c r="Y39" s="41">
        <v>111972</v>
      </c>
      <c r="Z39" s="41">
        <v>111109</v>
      </c>
      <c r="AA39" s="42">
        <v>110232</v>
      </c>
      <c r="AB39" s="39">
        <v>110232</v>
      </c>
      <c r="AC39" s="102"/>
      <c r="AD39" s="40">
        <v>109363</v>
      </c>
      <c r="AE39" s="41">
        <v>108481</v>
      </c>
      <c r="AF39" s="41">
        <v>107540</v>
      </c>
      <c r="AG39" s="42">
        <v>106606</v>
      </c>
      <c r="AH39" s="39">
        <v>106606</v>
      </c>
      <c r="AI39" s="102"/>
      <c r="AJ39" s="40">
        <v>105679</v>
      </c>
      <c r="AK39" s="41">
        <v>104737</v>
      </c>
      <c r="AL39" s="41">
        <v>103737</v>
      </c>
      <c r="AM39" s="42">
        <v>102743</v>
      </c>
      <c r="AN39" s="39">
        <v>102743</v>
      </c>
      <c r="AO39" s="102"/>
      <c r="AP39" s="40">
        <v>104579</v>
      </c>
      <c r="AQ39" s="41">
        <v>106971</v>
      </c>
      <c r="AR39" s="41">
        <v>111956</v>
      </c>
      <c r="AS39" s="42">
        <v>112096</v>
      </c>
      <c r="AT39" s="39">
        <v>112096</v>
      </c>
      <c r="AU39" s="102"/>
      <c r="AV39" s="40">
        <v>0</v>
      </c>
      <c r="AW39" s="41">
        <v>0</v>
      </c>
      <c r="AX39" s="41">
        <v>0</v>
      </c>
      <c r="AY39" s="42">
        <v>0</v>
      </c>
      <c r="AZ39" s="39">
        <v>0</v>
      </c>
      <c r="BA39" s="102"/>
      <c r="BB39" s="43">
        <v>0</v>
      </c>
      <c r="BC39" s="44">
        <v>0</v>
      </c>
      <c r="BD39" s="44">
        <v>0</v>
      </c>
      <c r="BE39" s="45">
        <v>0</v>
      </c>
      <c r="BF39" s="46">
        <v>0</v>
      </c>
      <c r="BG39" s="102"/>
      <c r="BH39" s="43">
        <v>0</v>
      </c>
      <c r="BI39" s="44">
        <v>0</v>
      </c>
      <c r="BJ39" s="44">
        <v>0</v>
      </c>
      <c r="BK39" s="45">
        <v>0</v>
      </c>
      <c r="BL39" s="46">
        <v>0</v>
      </c>
      <c r="BM39" s="102"/>
      <c r="BN39" s="43">
        <v>0</v>
      </c>
      <c r="BO39" s="45">
        <v>0</v>
      </c>
      <c r="BP39" s="46">
        <v>0</v>
      </c>
      <c r="BQ39" s="104"/>
    </row>
    <row r="40" spans="1:69" ht="13.25" customHeight="1" x14ac:dyDescent="0.25">
      <c r="A40" s="123" t="s">
        <v>174</v>
      </c>
      <c r="B40" s="39">
        <v>0</v>
      </c>
      <c r="C40" s="102"/>
      <c r="D40" s="39">
        <v>0</v>
      </c>
      <c r="E40" s="102"/>
      <c r="F40" s="39">
        <v>0</v>
      </c>
      <c r="G40" s="102"/>
      <c r="H40" s="39">
        <v>0</v>
      </c>
      <c r="I40" s="102"/>
      <c r="J40" s="39">
        <v>0</v>
      </c>
      <c r="K40" s="102"/>
      <c r="L40" s="39">
        <v>0</v>
      </c>
      <c r="M40" s="102"/>
      <c r="N40" s="39">
        <v>0</v>
      </c>
      <c r="O40" s="102"/>
      <c r="P40" s="39">
        <v>0</v>
      </c>
      <c r="Q40" s="102"/>
      <c r="R40" s="39">
        <v>0</v>
      </c>
      <c r="S40" s="102"/>
      <c r="T40" s="39">
        <v>0</v>
      </c>
      <c r="U40" s="102"/>
      <c r="V40" s="39">
        <v>0</v>
      </c>
      <c r="W40" s="102"/>
      <c r="X40" s="40">
        <v>0</v>
      </c>
      <c r="Y40" s="41">
        <v>0</v>
      </c>
      <c r="Z40" s="41">
        <v>0</v>
      </c>
      <c r="AA40" s="42">
        <v>0</v>
      </c>
      <c r="AB40" s="39">
        <v>0</v>
      </c>
      <c r="AC40" s="102"/>
      <c r="AD40" s="40">
        <v>0</v>
      </c>
      <c r="AE40" s="41">
        <v>0</v>
      </c>
      <c r="AF40" s="41">
        <v>0</v>
      </c>
      <c r="AG40" s="42">
        <v>0</v>
      </c>
      <c r="AH40" s="39">
        <v>0</v>
      </c>
      <c r="AI40" s="102"/>
      <c r="AJ40" s="40">
        <v>0</v>
      </c>
      <c r="AK40" s="41">
        <v>0</v>
      </c>
      <c r="AL40" s="41">
        <v>0</v>
      </c>
      <c r="AM40" s="42">
        <v>0</v>
      </c>
      <c r="AN40" s="39">
        <v>0</v>
      </c>
      <c r="AO40" s="102"/>
      <c r="AP40" s="40">
        <v>0</v>
      </c>
      <c r="AQ40" s="41">
        <v>0</v>
      </c>
      <c r="AR40" s="41">
        <v>0</v>
      </c>
      <c r="AS40" s="42">
        <v>0</v>
      </c>
      <c r="AT40" s="39">
        <v>0</v>
      </c>
      <c r="AU40" s="102"/>
      <c r="AV40" s="40">
        <v>146678</v>
      </c>
      <c r="AW40" s="41">
        <v>143276</v>
      </c>
      <c r="AX40" s="41">
        <v>134267</v>
      </c>
      <c r="AY40" s="42">
        <v>128963</v>
      </c>
      <c r="AZ40" s="39">
        <v>128963</v>
      </c>
      <c r="BA40" s="102"/>
      <c r="BB40" s="43">
        <v>119817000</v>
      </c>
      <c r="BC40" s="44">
        <v>122006000</v>
      </c>
      <c r="BD40" s="44">
        <v>72142000</v>
      </c>
      <c r="BE40" s="45">
        <v>66222000</v>
      </c>
      <c r="BF40" s="46">
        <v>66222000</v>
      </c>
      <c r="BG40" s="102"/>
      <c r="BH40" s="43">
        <v>61459000</v>
      </c>
      <c r="BI40" s="44">
        <v>59444000</v>
      </c>
      <c r="BJ40" s="44">
        <v>55888000</v>
      </c>
      <c r="BK40" s="45">
        <v>57474000</v>
      </c>
      <c r="BL40" s="46">
        <v>57474000</v>
      </c>
      <c r="BM40" s="102"/>
      <c r="BN40" s="43">
        <v>44783000</v>
      </c>
      <c r="BO40" s="45">
        <v>50218000</v>
      </c>
      <c r="BP40" s="46">
        <v>50218000</v>
      </c>
      <c r="BQ40" s="104"/>
    </row>
    <row r="41" spans="1:69" ht="13.25" customHeight="1" x14ac:dyDescent="0.25">
      <c r="A41" s="123" t="s">
        <v>175</v>
      </c>
      <c r="B41" s="29">
        <v>0</v>
      </c>
      <c r="C41" s="102"/>
      <c r="D41" s="29">
        <v>0</v>
      </c>
      <c r="E41" s="102"/>
      <c r="F41" s="29">
        <v>0</v>
      </c>
      <c r="G41" s="102"/>
      <c r="H41" s="29">
        <v>1946</v>
      </c>
      <c r="I41" s="102"/>
      <c r="J41" s="29">
        <v>5100</v>
      </c>
      <c r="K41" s="102"/>
      <c r="L41" s="29">
        <v>6991</v>
      </c>
      <c r="M41" s="102"/>
      <c r="N41" s="29">
        <v>8207</v>
      </c>
      <c r="O41" s="102"/>
      <c r="P41" s="29">
        <v>13804</v>
      </c>
      <c r="Q41" s="102"/>
      <c r="R41" s="29">
        <v>14734</v>
      </c>
      <c r="S41" s="102"/>
      <c r="T41" s="29">
        <v>44420</v>
      </c>
      <c r="U41" s="102"/>
      <c r="V41" s="29">
        <v>52073</v>
      </c>
      <c r="W41" s="102"/>
      <c r="X41" s="30">
        <v>62019</v>
      </c>
      <c r="Y41" s="31">
        <v>54424</v>
      </c>
      <c r="Z41" s="31">
        <v>71231</v>
      </c>
      <c r="AA41" s="32">
        <v>60173</v>
      </c>
      <c r="AB41" s="29">
        <v>60173</v>
      </c>
      <c r="AC41" s="102"/>
      <c r="AD41" s="30">
        <v>81325</v>
      </c>
      <c r="AE41" s="31">
        <v>78113</v>
      </c>
      <c r="AF41" s="31">
        <v>57284</v>
      </c>
      <c r="AG41" s="32">
        <v>94683</v>
      </c>
      <c r="AH41" s="29">
        <v>94683</v>
      </c>
      <c r="AI41" s="102"/>
      <c r="AJ41" s="30">
        <v>108607</v>
      </c>
      <c r="AK41" s="31">
        <v>107884</v>
      </c>
      <c r="AL41" s="31">
        <v>120610</v>
      </c>
      <c r="AM41" s="32">
        <v>69524</v>
      </c>
      <c r="AN41" s="29">
        <v>69524</v>
      </c>
      <c r="AO41" s="102"/>
      <c r="AP41" s="30">
        <v>71912</v>
      </c>
      <c r="AQ41" s="31">
        <v>67447</v>
      </c>
      <c r="AR41" s="31">
        <v>53916</v>
      </c>
      <c r="AS41" s="32">
        <v>53716</v>
      </c>
      <c r="AT41" s="29">
        <v>53716</v>
      </c>
      <c r="AU41" s="102"/>
      <c r="AV41" s="30">
        <v>53708</v>
      </c>
      <c r="AW41" s="31">
        <v>49997</v>
      </c>
      <c r="AX41" s="31">
        <v>76972</v>
      </c>
      <c r="AY41" s="32">
        <v>88187</v>
      </c>
      <c r="AZ41" s="29">
        <v>88187</v>
      </c>
      <c r="BA41" s="102"/>
      <c r="BB41" s="33">
        <v>105845000</v>
      </c>
      <c r="BC41" s="34">
        <v>157076000</v>
      </c>
      <c r="BD41" s="34">
        <v>92786000</v>
      </c>
      <c r="BE41" s="35">
        <v>96410000</v>
      </c>
      <c r="BF41" s="36">
        <v>96410000</v>
      </c>
      <c r="BG41" s="102"/>
      <c r="BH41" s="33">
        <v>88279000</v>
      </c>
      <c r="BI41" s="34">
        <v>78522000</v>
      </c>
      <c r="BJ41" s="34">
        <v>62753000</v>
      </c>
      <c r="BK41" s="35">
        <v>64394000</v>
      </c>
      <c r="BL41" s="36">
        <v>64394000</v>
      </c>
      <c r="BM41" s="102"/>
      <c r="BN41" s="33">
        <v>56443000</v>
      </c>
      <c r="BO41" s="35">
        <v>79662000</v>
      </c>
      <c r="BP41" s="36">
        <v>79662000</v>
      </c>
      <c r="BQ41" s="104"/>
    </row>
    <row r="42" spans="1:69" ht="13.25" customHeight="1" x14ac:dyDescent="0.25">
      <c r="A42" s="123" t="s">
        <v>176</v>
      </c>
      <c r="B42" s="47">
        <f>SUM(B36:B41)</f>
        <v>32619</v>
      </c>
      <c r="C42" s="102"/>
      <c r="D42" s="47">
        <f>SUM(D36:D41)</f>
        <v>47408</v>
      </c>
      <c r="E42" s="102"/>
      <c r="F42" s="47">
        <f>SUM(F36:F41)</f>
        <v>58793</v>
      </c>
      <c r="G42" s="102"/>
      <c r="H42" s="47">
        <f>SUM(H36:H41)</f>
        <v>73447</v>
      </c>
      <c r="I42" s="102"/>
      <c r="J42" s="47">
        <f>SUM(J36:J41)</f>
        <v>84015</v>
      </c>
      <c r="K42" s="102"/>
      <c r="L42" s="47">
        <f>SUM(L36:L41)</f>
        <v>101775</v>
      </c>
      <c r="M42" s="102"/>
      <c r="N42" s="47">
        <f>SUM(N36:N41)</f>
        <v>105807</v>
      </c>
      <c r="O42" s="102"/>
      <c r="P42" s="47">
        <f>SUM(P36:P41)</f>
        <v>403142</v>
      </c>
      <c r="Q42" s="102"/>
      <c r="R42" s="47">
        <f>SUM(R36:R41)</f>
        <v>412006</v>
      </c>
      <c r="S42" s="102"/>
      <c r="T42" s="47">
        <f>SUM(T36:T41)</f>
        <v>745368</v>
      </c>
      <c r="U42" s="102"/>
      <c r="V42" s="47">
        <f>SUM(V36:V41)</f>
        <v>992638</v>
      </c>
      <c r="W42" s="102"/>
      <c r="X42" s="48">
        <v>1168481</v>
      </c>
      <c r="Y42" s="49">
        <v>1079644</v>
      </c>
      <c r="Z42" s="49">
        <v>1269887</v>
      </c>
      <c r="AA42" s="50">
        <v>1232492</v>
      </c>
      <c r="AB42" s="47">
        <v>1232492</v>
      </c>
      <c r="AC42" s="102"/>
      <c r="AD42" s="48">
        <v>1243878</v>
      </c>
      <c r="AE42" s="49">
        <v>1522303</v>
      </c>
      <c r="AF42" s="49">
        <v>1510578</v>
      </c>
      <c r="AG42" s="50">
        <v>1559245</v>
      </c>
      <c r="AH42" s="47">
        <v>1559245</v>
      </c>
      <c r="AI42" s="102"/>
      <c r="AJ42" s="48">
        <v>1527750</v>
      </c>
      <c r="AK42" s="49">
        <v>1473757</v>
      </c>
      <c r="AL42" s="49">
        <v>1528460</v>
      </c>
      <c r="AM42" s="50">
        <v>1472119</v>
      </c>
      <c r="AN42" s="47">
        <v>1472119</v>
      </c>
      <c r="AO42" s="102"/>
      <c r="AP42" s="48">
        <v>1527589</v>
      </c>
      <c r="AQ42" s="49">
        <v>1790613</v>
      </c>
      <c r="AR42" s="49">
        <v>1739979</v>
      </c>
      <c r="AS42" s="50">
        <v>1673382</v>
      </c>
      <c r="AT42" s="47">
        <v>1673382</v>
      </c>
      <c r="AU42" s="102"/>
      <c r="AV42" s="48">
        <v>1949564</v>
      </c>
      <c r="AW42" s="49">
        <v>2135657</v>
      </c>
      <c r="AX42" s="49">
        <v>2374078</v>
      </c>
      <c r="AY42" s="50">
        <v>2153376</v>
      </c>
      <c r="AZ42" s="47">
        <v>2153376</v>
      </c>
      <c r="BA42" s="102"/>
      <c r="BB42" s="51">
        <v>2165247000</v>
      </c>
      <c r="BC42" s="52">
        <v>2229934000</v>
      </c>
      <c r="BD42" s="52">
        <v>2123801000</v>
      </c>
      <c r="BE42" s="53">
        <v>2560749000</v>
      </c>
      <c r="BF42" s="54">
        <v>2560749000</v>
      </c>
      <c r="BG42" s="102"/>
      <c r="BH42" s="51">
        <v>2555911000</v>
      </c>
      <c r="BI42" s="52">
        <v>2573398000</v>
      </c>
      <c r="BJ42" s="52">
        <v>2467128000</v>
      </c>
      <c r="BK42" s="53">
        <v>2531111000</v>
      </c>
      <c r="BL42" s="54">
        <v>2531111000</v>
      </c>
      <c r="BM42" s="102"/>
      <c r="BN42" s="51">
        <v>2475798000</v>
      </c>
      <c r="BO42" s="53">
        <v>2552852000</v>
      </c>
      <c r="BP42" s="54">
        <v>2552852000</v>
      </c>
      <c r="BQ42" s="104"/>
    </row>
    <row r="43" spans="1:69" ht="13.25" customHeight="1" x14ac:dyDescent="0.25">
      <c r="A43" s="12" t="s">
        <v>177</v>
      </c>
      <c r="B43" s="106"/>
      <c r="C43" s="102"/>
      <c r="D43" s="106"/>
      <c r="E43" s="102"/>
      <c r="F43" s="106"/>
      <c r="G43" s="102"/>
      <c r="H43" s="106"/>
      <c r="I43" s="102"/>
      <c r="J43" s="106"/>
      <c r="K43" s="102"/>
      <c r="L43" s="106"/>
      <c r="M43" s="102"/>
      <c r="N43" s="106"/>
      <c r="O43" s="102"/>
      <c r="P43" s="106"/>
      <c r="Q43" s="102"/>
      <c r="R43" s="106"/>
      <c r="S43" s="102"/>
      <c r="T43" s="106"/>
      <c r="U43" s="102"/>
      <c r="V43" s="106"/>
      <c r="W43" s="102"/>
      <c r="X43" s="107"/>
      <c r="Y43" s="108"/>
      <c r="Z43" s="108"/>
      <c r="AA43" s="109"/>
      <c r="AB43" s="106"/>
      <c r="AC43" s="102"/>
      <c r="AD43" s="107"/>
      <c r="AE43" s="108"/>
      <c r="AF43" s="108"/>
      <c r="AG43" s="109"/>
      <c r="AH43" s="106"/>
      <c r="AI43" s="102"/>
      <c r="AJ43" s="107"/>
      <c r="AK43" s="108"/>
      <c r="AL43" s="108"/>
      <c r="AM43" s="109"/>
      <c r="AN43" s="106"/>
      <c r="AO43" s="102"/>
      <c r="AP43" s="107"/>
      <c r="AQ43" s="108"/>
      <c r="AR43" s="108"/>
      <c r="AS43" s="109"/>
      <c r="AT43" s="106"/>
      <c r="AU43" s="102"/>
      <c r="AV43" s="107"/>
      <c r="AW43" s="108"/>
      <c r="AX43" s="108"/>
      <c r="AY43" s="109"/>
      <c r="AZ43" s="106"/>
      <c r="BA43" s="102"/>
      <c r="BB43" s="107"/>
      <c r="BC43" s="108"/>
      <c r="BD43" s="108"/>
      <c r="BE43" s="109"/>
      <c r="BF43" s="106"/>
      <c r="BG43" s="102"/>
      <c r="BH43" s="107"/>
      <c r="BI43" s="108"/>
      <c r="BJ43" s="108"/>
      <c r="BK43" s="109"/>
      <c r="BL43" s="106"/>
      <c r="BM43" s="102"/>
      <c r="BN43" s="107"/>
      <c r="BO43" s="109"/>
      <c r="BP43" s="106"/>
      <c r="BQ43" s="104"/>
    </row>
    <row r="44" spans="1:69" ht="13.25" customHeight="1" x14ac:dyDescent="0.25">
      <c r="A44" s="123" t="s">
        <v>178</v>
      </c>
      <c r="B44" s="29">
        <v>0</v>
      </c>
      <c r="C44" s="102"/>
      <c r="D44" s="29">
        <v>0</v>
      </c>
      <c r="E44" s="102"/>
      <c r="F44" s="29">
        <v>0</v>
      </c>
      <c r="G44" s="102"/>
      <c r="H44" s="29">
        <v>0</v>
      </c>
      <c r="I44" s="102"/>
      <c r="J44" s="29">
        <v>0</v>
      </c>
      <c r="K44" s="102"/>
      <c r="L44" s="29">
        <v>0</v>
      </c>
      <c r="M44" s="102"/>
      <c r="N44" s="29">
        <v>0</v>
      </c>
      <c r="O44" s="102"/>
      <c r="P44" s="29">
        <v>0</v>
      </c>
      <c r="Q44" s="102"/>
      <c r="R44" s="29">
        <v>0</v>
      </c>
      <c r="S44" s="102"/>
      <c r="T44" s="29">
        <v>11160</v>
      </c>
      <c r="U44" s="102"/>
      <c r="V44" s="29">
        <v>57738</v>
      </c>
      <c r="W44" s="102"/>
      <c r="X44" s="30">
        <v>65120</v>
      </c>
      <c r="Y44" s="31">
        <v>64833</v>
      </c>
      <c r="Z44" s="31">
        <v>64871</v>
      </c>
      <c r="AA44" s="32">
        <v>65301</v>
      </c>
      <c r="AB44" s="29">
        <v>65301</v>
      </c>
      <c r="AC44" s="102"/>
      <c r="AD44" s="30">
        <v>64949</v>
      </c>
      <c r="AE44" s="31">
        <v>41824</v>
      </c>
      <c r="AF44" s="31">
        <v>42604</v>
      </c>
      <c r="AG44" s="32">
        <v>45412</v>
      </c>
      <c r="AH44" s="29">
        <v>45412</v>
      </c>
      <c r="AI44" s="102"/>
      <c r="AJ44" s="30">
        <v>83841</v>
      </c>
      <c r="AK44" s="31">
        <v>85478</v>
      </c>
      <c r="AL44" s="31">
        <v>87805</v>
      </c>
      <c r="AM44" s="32">
        <v>86151</v>
      </c>
      <c r="AN44" s="29">
        <v>86151</v>
      </c>
      <c r="AO44" s="102"/>
      <c r="AP44" s="30">
        <v>91426</v>
      </c>
      <c r="AQ44" s="31">
        <v>53371</v>
      </c>
      <c r="AR44" s="31">
        <v>52366</v>
      </c>
      <c r="AS44" s="32">
        <v>63182</v>
      </c>
      <c r="AT44" s="29">
        <v>63182</v>
      </c>
      <c r="AU44" s="102"/>
      <c r="AV44" s="30">
        <v>65507</v>
      </c>
      <c r="AW44" s="31">
        <v>68201</v>
      </c>
      <c r="AX44" s="31">
        <v>69682</v>
      </c>
      <c r="AY44" s="32">
        <v>69106</v>
      </c>
      <c r="AZ44" s="29">
        <v>69106</v>
      </c>
      <c r="BA44" s="102"/>
      <c r="BB44" s="33">
        <v>71209000</v>
      </c>
      <c r="BC44" s="34">
        <v>65510000</v>
      </c>
      <c r="BD44" s="34">
        <v>64250000</v>
      </c>
      <c r="BE44" s="35">
        <v>71120000</v>
      </c>
      <c r="BF44" s="36">
        <v>71120000</v>
      </c>
      <c r="BG44" s="102"/>
      <c r="BH44" s="33">
        <v>79593000</v>
      </c>
      <c r="BI44" s="34">
        <v>84783000</v>
      </c>
      <c r="BJ44" s="34">
        <v>119834000</v>
      </c>
      <c r="BK44" s="35">
        <v>131483000</v>
      </c>
      <c r="BL44" s="36">
        <v>131483000</v>
      </c>
      <c r="BM44" s="102"/>
      <c r="BN44" s="33">
        <v>129909000</v>
      </c>
      <c r="BO44" s="35">
        <v>12565000</v>
      </c>
      <c r="BP44" s="36">
        <v>12565000</v>
      </c>
      <c r="BQ44" s="104"/>
    </row>
    <row r="45" spans="1:69" ht="13.25" customHeight="1" x14ac:dyDescent="0.25">
      <c r="A45" s="12" t="s">
        <v>179</v>
      </c>
      <c r="B45" s="106"/>
      <c r="C45" s="102"/>
      <c r="D45" s="106"/>
      <c r="E45" s="102"/>
      <c r="F45" s="106"/>
      <c r="G45" s="102"/>
      <c r="H45" s="106"/>
      <c r="I45" s="102"/>
      <c r="J45" s="106"/>
      <c r="K45" s="102"/>
      <c r="L45" s="106"/>
      <c r="M45" s="102"/>
      <c r="N45" s="106"/>
      <c r="O45" s="102"/>
      <c r="P45" s="106"/>
      <c r="Q45" s="102"/>
      <c r="R45" s="106"/>
      <c r="S45" s="102"/>
      <c r="T45" s="106"/>
      <c r="U45" s="102"/>
      <c r="V45" s="106"/>
      <c r="W45" s="102"/>
      <c r="X45" s="107"/>
      <c r="Y45" s="108"/>
      <c r="Z45" s="108"/>
      <c r="AA45" s="109"/>
      <c r="AB45" s="106"/>
      <c r="AC45" s="102"/>
      <c r="AD45" s="107"/>
      <c r="AE45" s="108"/>
      <c r="AF45" s="108"/>
      <c r="AG45" s="109"/>
      <c r="AH45" s="106"/>
      <c r="AI45" s="102"/>
      <c r="AJ45" s="107"/>
      <c r="AK45" s="108"/>
      <c r="AL45" s="108"/>
      <c r="AM45" s="109"/>
      <c r="AN45" s="106"/>
      <c r="AO45" s="102"/>
      <c r="AP45" s="107"/>
      <c r="AQ45" s="108"/>
      <c r="AR45" s="108"/>
      <c r="AS45" s="109"/>
      <c r="AT45" s="106"/>
      <c r="AU45" s="102"/>
      <c r="AV45" s="107"/>
      <c r="AW45" s="108"/>
      <c r="AX45" s="108"/>
      <c r="AY45" s="109"/>
      <c r="AZ45" s="106"/>
      <c r="BA45" s="102"/>
      <c r="BB45" s="107"/>
      <c r="BC45" s="108"/>
      <c r="BD45" s="108"/>
      <c r="BE45" s="109"/>
      <c r="BF45" s="106"/>
      <c r="BG45" s="102"/>
      <c r="BH45" s="107"/>
      <c r="BI45" s="108"/>
      <c r="BJ45" s="108"/>
      <c r="BK45" s="108"/>
      <c r="BL45" s="106"/>
      <c r="BM45" s="102"/>
      <c r="BN45" s="107"/>
      <c r="BO45" s="109"/>
      <c r="BP45" s="106"/>
      <c r="BQ45" s="104"/>
    </row>
    <row r="46" spans="1:69" ht="13.25" customHeight="1" x14ac:dyDescent="0.25">
      <c r="A46" s="113" t="s">
        <v>180</v>
      </c>
      <c r="B46" s="39">
        <v>0</v>
      </c>
      <c r="C46" s="102"/>
      <c r="D46" s="39">
        <v>0</v>
      </c>
      <c r="E46" s="102"/>
      <c r="F46" s="39">
        <v>0</v>
      </c>
      <c r="G46" s="102"/>
      <c r="H46" s="39">
        <v>0</v>
      </c>
      <c r="I46" s="102"/>
      <c r="J46" s="39">
        <v>0</v>
      </c>
      <c r="K46" s="102"/>
      <c r="L46" s="39">
        <v>0</v>
      </c>
      <c r="M46" s="102"/>
      <c r="N46" s="39">
        <v>0</v>
      </c>
      <c r="O46" s="102"/>
      <c r="P46" s="39">
        <v>0</v>
      </c>
      <c r="Q46" s="102"/>
      <c r="R46" s="39">
        <v>0</v>
      </c>
      <c r="S46" s="102"/>
      <c r="T46" s="39">
        <v>0</v>
      </c>
      <c r="U46" s="102"/>
      <c r="V46" s="39">
        <v>0</v>
      </c>
      <c r="W46" s="102"/>
      <c r="X46" s="40">
        <v>0</v>
      </c>
      <c r="Y46" s="41">
        <v>0</v>
      </c>
      <c r="Z46" s="41">
        <v>0</v>
      </c>
      <c r="AA46" s="42">
        <v>0</v>
      </c>
      <c r="AB46" s="39">
        <v>0</v>
      </c>
      <c r="AC46" s="102"/>
      <c r="AD46" s="40">
        <v>0</v>
      </c>
      <c r="AE46" s="41">
        <v>0</v>
      </c>
      <c r="AF46" s="41">
        <v>0</v>
      </c>
      <c r="AG46" s="42">
        <v>0</v>
      </c>
      <c r="AH46" s="39">
        <v>0</v>
      </c>
      <c r="AI46" s="102"/>
      <c r="AJ46" s="40">
        <v>0</v>
      </c>
      <c r="AK46" s="41">
        <v>0</v>
      </c>
      <c r="AL46" s="41">
        <v>0</v>
      </c>
      <c r="AM46" s="42">
        <v>0</v>
      </c>
      <c r="AN46" s="39">
        <v>0</v>
      </c>
      <c r="AO46" s="102"/>
      <c r="AP46" s="40">
        <v>0</v>
      </c>
      <c r="AQ46" s="41">
        <v>0</v>
      </c>
      <c r="AR46" s="41">
        <v>0</v>
      </c>
      <c r="AS46" s="42">
        <v>0</v>
      </c>
      <c r="AT46" s="39">
        <v>0</v>
      </c>
      <c r="AU46" s="102"/>
      <c r="AV46" s="40">
        <v>0</v>
      </c>
      <c r="AW46" s="41">
        <v>0</v>
      </c>
      <c r="AX46" s="41">
        <v>0</v>
      </c>
      <c r="AY46" s="42">
        <v>0</v>
      </c>
      <c r="AZ46" s="39">
        <v>0</v>
      </c>
      <c r="BA46" s="102"/>
      <c r="BB46" s="43">
        <v>0</v>
      </c>
      <c r="BC46" s="44">
        <v>0</v>
      </c>
      <c r="BD46" s="44">
        <v>0</v>
      </c>
      <c r="BE46" s="45">
        <v>0</v>
      </c>
      <c r="BF46" s="46">
        <v>0</v>
      </c>
      <c r="BG46" s="102"/>
      <c r="BH46" s="43">
        <v>0</v>
      </c>
      <c r="BI46" s="44">
        <v>0</v>
      </c>
      <c r="BJ46" s="44">
        <v>0</v>
      </c>
      <c r="BK46" s="44">
        <v>0</v>
      </c>
      <c r="BL46" s="46">
        <v>0</v>
      </c>
      <c r="BM46" s="102"/>
      <c r="BN46" s="43">
        <v>0</v>
      </c>
      <c r="BO46" s="45">
        <v>0</v>
      </c>
      <c r="BP46" s="46">
        <v>0</v>
      </c>
      <c r="BQ46" s="104"/>
    </row>
    <row r="47" spans="1:69" ht="13.25" customHeight="1" x14ac:dyDescent="0.25">
      <c r="A47" s="113" t="s">
        <v>181</v>
      </c>
      <c r="B47" s="39">
        <v>11</v>
      </c>
      <c r="C47" s="102"/>
      <c r="D47" s="39">
        <v>42</v>
      </c>
      <c r="E47" s="102"/>
      <c r="F47" s="39">
        <v>43</v>
      </c>
      <c r="G47" s="102"/>
      <c r="H47" s="39">
        <v>44</v>
      </c>
      <c r="I47" s="102"/>
      <c r="J47" s="39">
        <v>688</v>
      </c>
      <c r="K47" s="102"/>
      <c r="L47" s="39">
        <v>698</v>
      </c>
      <c r="M47" s="102"/>
      <c r="N47" s="39">
        <v>699</v>
      </c>
      <c r="O47" s="102"/>
      <c r="P47" s="39">
        <v>699</v>
      </c>
      <c r="Q47" s="102"/>
      <c r="R47" s="39">
        <v>615</v>
      </c>
      <c r="S47" s="102"/>
      <c r="T47" s="39">
        <v>615</v>
      </c>
      <c r="U47" s="102"/>
      <c r="V47" s="39">
        <v>615</v>
      </c>
      <c r="W47" s="102"/>
      <c r="X47" s="40">
        <v>615</v>
      </c>
      <c r="Y47" s="41">
        <v>615</v>
      </c>
      <c r="Z47" s="41">
        <v>615</v>
      </c>
      <c r="AA47" s="42">
        <v>615</v>
      </c>
      <c r="AB47" s="39">
        <v>615</v>
      </c>
      <c r="AC47" s="102"/>
      <c r="AD47" s="40">
        <v>615</v>
      </c>
      <c r="AE47" s="41">
        <v>615</v>
      </c>
      <c r="AF47" s="41">
        <v>615</v>
      </c>
      <c r="AG47" s="42">
        <v>615</v>
      </c>
      <c r="AH47" s="39">
        <v>615</v>
      </c>
      <c r="AI47" s="102"/>
      <c r="AJ47" s="40">
        <v>615</v>
      </c>
      <c r="AK47" s="41">
        <v>615</v>
      </c>
      <c r="AL47" s="41">
        <v>615</v>
      </c>
      <c r="AM47" s="42">
        <v>615</v>
      </c>
      <c r="AN47" s="39">
        <v>615</v>
      </c>
      <c r="AO47" s="102"/>
      <c r="AP47" s="40">
        <v>615</v>
      </c>
      <c r="AQ47" s="41">
        <v>615</v>
      </c>
      <c r="AR47" s="41">
        <v>615</v>
      </c>
      <c r="AS47" s="42">
        <v>615</v>
      </c>
      <c r="AT47" s="39">
        <v>615</v>
      </c>
      <c r="AU47" s="102"/>
      <c r="AV47" s="40">
        <v>615</v>
      </c>
      <c r="AW47" s="41">
        <v>615</v>
      </c>
      <c r="AX47" s="41">
        <v>615</v>
      </c>
      <c r="AY47" s="42">
        <v>615</v>
      </c>
      <c r="AZ47" s="39">
        <v>615</v>
      </c>
      <c r="BA47" s="102"/>
      <c r="BB47" s="43">
        <v>615000</v>
      </c>
      <c r="BC47" s="44">
        <v>615000</v>
      </c>
      <c r="BD47" s="44">
        <v>615000</v>
      </c>
      <c r="BE47" s="45">
        <v>615000</v>
      </c>
      <c r="BF47" s="46">
        <v>615000</v>
      </c>
      <c r="BG47" s="102"/>
      <c r="BH47" s="43">
        <v>615000</v>
      </c>
      <c r="BI47" s="44">
        <v>615000</v>
      </c>
      <c r="BJ47" s="44">
        <v>615000</v>
      </c>
      <c r="BK47" s="44">
        <v>615000</v>
      </c>
      <c r="BL47" s="46">
        <v>615000</v>
      </c>
      <c r="BM47" s="102"/>
      <c r="BN47" s="43">
        <v>615000</v>
      </c>
      <c r="BO47" s="45">
        <v>615000</v>
      </c>
      <c r="BP47" s="46">
        <v>615000</v>
      </c>
      <c r="BQ47" s="104"/>
    </row>
    <row r="48" spans="1:69" ht="13.25" customHeight="1" x14ac:dyDescent="0.25">
      <c r="A48" s="113" t="s">
        <v>182</v>
      </c>
      <c r="B48" s="133"/>
      <c r="C48" s="102"/>
      <c r="D48" s="133"/>
      <c r="E48" s="102"/>
      <c r="F48" s="133"/>
      <c r="G48" s="102"/>
      <c r="H48" s="133"/>
      <c r="I48" s="102"/>
      <c r="J48" s="133"/>
      <c r="K48" s="102"/>
      <c r="L48" s="133"/>
      <c r="M48" s="102"/>
      <c r="N48" s="133"/>
      <c r="O48" s="102"/>
      <c r="P48" s="133"/>
      <c r="Q48" s="102"/>
      <c r="R48" s="133"/>
      <c r="S48" s="102"/>
      <c r="T48" s="133"/>
      <c r="U48" s="102"/>
      <c r="V48" s="133"/>
      <c r="W48" s="102"/>
      <c r="X48" s="134"/>
      <c r="AB48" s="133"/>
      <c r="AC48" s="102"/>
      <c r="AD48" s="134"/>
      <c r="AH48" s="133"/>
      <c r="AI48" s="102"/>
      <c r="AJ48" s="134"/>
      <c r="AN48" s="133"/>
      <c r="AO48" s="102"/>
      <c r="AP48" s="134"/>
      <c r="AT48" s="133"/>
      <c r="AU48" s="102"/>
      <c r="AV48" s="134"/>
      <c r="AW48" s="41">
        <v>28</v>
      </c>
      <c r="AX48" s="41">
        <v>28</v>
      </c>
      <c r="AY48" s="42">
        <v>28</v>
      </c>
      <c r="AZ48" s="39">
        <v>28</v>
      </c>
      <c r="BA48" s="102"/>
      <c r="BB48" s="43">
        <v>28000</v>
      </c>
      <c r="BC48" s="44">
        <v>28000</v>
      </c>
      <c r="BD48" s="44">
        <v>28000</v>
      </c>
      <c r="BE48" s="45">
        <v>28000</v>
      </c>
      <c r="BF48" s="46">
        <v>28000</v>
      </c>
      <c r="BG48" s="102"/>
      <c r="BH48" s="43">
        <v>28000</v>
      </c>
      <c r="BI48" s="44">
        <v>28000</v>
      </c>
      <c r="BJ48" s="44">
        <v>0</v>
      </c>
      <c r="BK48" s="44">
        <v>0</v>
      </c>
      <c r="BL48" s="46">
        <v>0</v>
      </c>
      <c r="BM48" s="102"/>
      <c r="BN48" s="43">
        <v>0</v>
      </c>
      <c r="BO48" s="45">
        <v>0</v>
      </c>
      <c r="BP48" s="46">
        <v>0</v>
      </c>
      <c r="BQ48" s="104"/>
    </row>
    <row r="49" spans="1:69" ht="13.25" customHeight="1" x14ac:dyDescent="0.25">
      <c r="A49" s="113" t="s">
        <v>183</v>
      </c>
      <c r="B49" s="39">
        <v>0</v>
      </c>
      <c r="C49" s="102"/>
      <c r="D49" s="39">
        <v>0</v>
      </c>
      <c r="E49" s="102"/>
      <c r="F49" s="39">
        <v>0</v>
      </c>
      <c r="G49" s="102"/>
      <c r="H49" s="39">
        <v>0</v>
      </c>
      <c r="I49" s="102"/>
      <c r="J49" s="39">
        <v>-29881</v>
      </c>
      <c r="K49" s="102"/>
      <c r="L49" s="39">
        <v>-29637</v>
      </c>
      <c r="M49" s="102"/>
      <c r="N49" s="39">
        <v>-85377</v>
      </c>
      <c r="O49" s="102"/>
      <c r="P49" s="39">
        <v>-378941</v>
      </c>
      <c r="Q49" s="102"/>
      <c r="R49" s="39">
        <v>-398301</v>
      </c>
      <c r="S49" s="102"/>
      <c r="T49" s="39">
        <v>-423101</v>
      </c>
      <c r="U49" s="102"/>
      <c r="V49" s="39">
        <v>-412132</v>
      </c>
      <c r="W49" s="102"/>
      <c r="X49" s="40">
        <v>-547448</v>
      </c>
      <c r="Y49" s="41">
        <v>-546879</v>
      </c>
      <c r="Z49" s="41">
        <v>-550766</v>
      </c>
      <c r="AA49" s="42">
        <v>-548549</v>
      </c>
      <c r="AB49" s="39">
        <v>-548549</v>
      </c>
      <c r="AC49" s="102"/>
      <c r="AD49" s="40">
        <v>-549499</v>
      </c>
      <c r="AE49" s="41">
        <v>-598343</v>
      </c>
      <c r="AF49" s="41">
        <v>-597000</v>
      </c>
      <c r="AG49" s="42">
        <v>-588365</v>
      </c>
      <c r="AH49" s="39">
        <v>-588365</v>
      </c>
      <c r="AI49" s="102"/>
      <c r="AJ49" s="40">
        <v>-627002</v>
      </c>
      <c r="AK49" s="41">
        <v>-638414</v>
      </c>
      <c r="AL49" s="41">
        <v>-675536</v>
      </c>
      <c r="AM49" s="42">
        <v>-685577</v>
      </c>
      <c r="AN49" s="39">
        <v>-685577</v>
      </c>
      <c r="AO49" s="102"/>
      <c r="AP49" s="40">
        <v>-685801</v>
      </c>
      <c r="AQ49" s="41">
        <v>-696499</v>
      </c>
      <c r="AR49" s="41">
        <v>-708140</v>
      </c>
      <c r="AS49" s="42">
        <v>-737447</v>
      </c>
      <c r="AT49" s="39">
        <v>-737447</v>
      </c>
      <c r="AU49" s="102"/>
      <c r="AV49" s="40">
        <v>-969833</v>
      </c>
      <c r="AW49" s="41">
        <v>-1275057</v>
      </c>
      <c r="AX49" s="41">
        <v>-1377022</v>
      </c>
      <c r="AY49" s="42">
        <v>-1376496</v>
      </c>
      <c r="AZ49" s="39">
        <v>-1376496</v>
      </c>
      <c r="BA49" s="102"/>
      <c r="BB49" s="43">
        <v>-1368723000</v>
      </c>
      <c r="BC49" s="44">
        <v>-1368723000</v>
      </c>
      <c r="BD49" s="44">
        <v>-1368721000</v>
      </c>
      <c r="BE49" s="45">
        <v>-1368595000</v>
      </c>
      <c r="BF49" s="46">
        <v>-1368595000</v>
      </c>
      <c r="BG49" s="102"/>
      <c r="BH49" s="43">
        <v>-1365079000</v>
      </c>
      <c r="BI49" s="44">
        <v>-1364336000</v>
      </c>
      <c r="BJ49" s="44">
        <v>-1363956000</v>
      </c>
      <c r="BK49" s="44">
        <v>-1363550000</v>
      </c>
      <c r="BL49" s="46">
        <v>-1363550000</v>
      </c>
      <c r="BM49" s="102"/>
      <c r="BN49" s="43">
        <v>-1363550000</v>
      </c>
      <c r="BO49" s="45">
        <v>-1363550000</v>
      </c>
      <c r="BP49" s="46">
        <v>-1363550000</v>
      </c>
      <c r="BQ49" s="104"/>
    </row>
    <row r="50" spans="1:69" ht="13.25" customHeight="1" x14ac:dyDescent="0.25">
      <c r="A50" s="113" t="s">
        <v>184</v>
      </c>
      <c r="B50" s="39">
        <v>13556</v>
      </c>
      <c r="C50" s="102"/>
      <c r="D50" s="39">
        <v>0</v>
      </c>
      <c r="E50" s="102"/>
      <c r="F50" s="39">
        <v>0</v>
      </c>
      <c r="G50" s="102"/>
      <c r="H50" s="39">
        <v>0</v>
      </c>
      <c r="I50" s="102"/>
      <c r="J50" s="39">
        <v>0</v>
      </c>
      <c r="K50" s="102"/>
      <c r="L50" s="39">
        <v>0</v>
      </c>
      <c r="M50" s="102"/>
      <c r="N50" s="39">
        <v>0</v>
      </c>
      <c r="O50" s="102"/>
      <c r="P50" s="39">
        <v>0</v>
      </c>
      <c r="Q50" s="102"/>
      <c r="R50" s="39">
        <v>0</v>
      </c>
      <c r="S50" s="102"/>
      <c r="T50" s="39">
        <v>0</v>
      </c>
      <c r="U50" s="102"/>
      <c r="V50" s="39">
        <v>0</v>
      </c>
      <c r="W50" s="102"/>
      <c r="X50" s="40">
        <v>0</v>
      </c>
      <c r="Y50" s="41">
        <v>0</v>
      </c>
      <c r="Z50" s="41">
        <v>0</v>
      </c>
      <c r="AA50" s="42">
        <v>0</v>
      </c>
      <c r="AB50" s="39">
        <v>0</v>
      </c>
      <c r="AC50" s="102"/>
      <c r="AD50" s="40">
        <v>0</v>
      </c>
      <c r="AE50" s="41">
        <v>0</v>
      </c>
      <c r="AF50" s="41">
        <v>0</v>
      </c>
      <c r="AG50" s="42">
        <v>0</v>
      </c>
      <c r="AH50" s="39">
        <v>0</v>
      </c>
      <c r="AI50" s="102"/>
      <c r="AJ50" s="40">
        <v>0</v>
      </c>
      <c r="AK50" s="41">
        <v>0</v>
      </c>
      <c r="AL50" s="41">
        <v>0</v>
      </c>
      <c r="AM50" s="42">
        <v>0</v>
      </c>
      <c r="AN50" s="39">
        <v>0</v>
      </c>
      <c r="AO50" s="102"/>
      <c r="AP50" s="40">
        <v>0</v>
      </c>
      <c r="AQ50" s="41">
        <v>0</v>
      </c>
      <c r="AR50" s="41">
        <v>0</v>
      </c>
      <c r="AS50" s="42">
        <v>0</v>
      </c>
      <c r="AT50" s="39">
        <v>0</v>
      </c>
      <c r="AU50" s="102"/>
      <c r="AV50" s="40">
        <v>0</v>
      </c>
      <c r="AW50" s="41">
        <v>0</v>
      </c>
      <c r="AX50" s="41">
        <v>0</v>
      </c>
      <c r="AY50" s="42">
        <v>0</v>
      </c>
      <c r="AZ50" s="39">
        <v>0</v>
      </c>
      <c r="BA50" s="102"/>
      <c r="BB50" s="43">
        <v>0</v>
      </c>
      <c r="BC50" s="44">
        <v>0</v>
      </c>
      <c r="BD50" s="44">
        <v>0</v>
      </c>
      <c r="BE50" s="45">
        <v>0</v>
      </c>
      <c r="BF50" s="46">
        <v>0</v>
      </c>
      <c r="BG50" s="102"/>
      <c r="BH50" s="43">
        <v>0</v>
      </c>
      <c r="BI50" s="44">
        <v>0</v>
      </c>
      <c r="BJ50" s="44">
        <v>0</v>
      </c>
      <c r="BK50" s="44">
        <v>0</v>
      </c>
      <c r="BL50" s="46">
        <v>0</v>
      </c>
      <c r="BM50" s="102"/>
      <c r="BN50" s="43">
        <v>0</v>
      </c>
      <c r="BO50" s="45">
        <v>0</v>
      </c>
      <c r="BP50" s="46">
        <v>0</v>
      </c>
      <c r="BQ50" s="104"/>
    </row>
    <row r="51" spans="1:69" ht="13.25" customHeight="1" x14ac:dyDescent="0.25">
      <c r="A51" s="113" t="s">
        <v>185</v>
      </c>
      <c r="B51" s="39">
        <v>57880</v>
      </c>
      <c r="C51" s="102"/>
      <c r="D51" s="39">
        <v>0</v>
      </c>
      <c r="E51" s="102"/>
      <c r="F51" s="39">
        <v>0</v>
      </c>
      <c r="G51" s="102"/>
      <c r="H51" s="39">
        <v>0</v>
      </c>
      <c r="I51" s="102"/>
      <c r="J51" s="39">
        <v>0</v>
      </c>
      <c r="K51" s="102"/>
      <c r="L51" s="39">
        <v>0</v>
      </c>
      <c r="M51" s="102"/>
      <c r="N51" s="39">
        <v>0</v>
      </c>
      <c r="O51" s="102"/>
      <c r="P51" s="39">
        <v>0</v>
      </c>
      <c r="Q51" s="102"/>
      <c r="R51" s="39">
        <v>0</v>
      </c>
      <c r="S51" s="102"/>
      <c r="T51" s="39">
        <v>0</v>
      </c>
      <c r="U51" s="102"/>
      <c r="V51" s="39">
        <v>0</v>
      </c>
      <c r="W51" s="102"/>
      <c r="X51" s="40">
        <v>0</v>
      </c>
      <c r="Y51" s="41">
        <v>0</v>
      </c>
      <c r="Z51" s="41">
        <v>0</v>
      </c>
      <c r="AA51" s="42">
        <v>0</v>
      </c>
      <c r="AB51" s="39">
        <v>0</v>
      </c>
      <c r="AC51" s="102"/>
      <c r="AD51" s="40">
        <v>0</v>
      </c>
      <c r="AE51" s="41">
        <v>0</v>
      </c>
      <c r="AF51" s="41">
        <v>0</v>
      </c>
      <c r="AG51" s="42">
        <v>0</v>
      </c>
      <c r="AH51" s="39">
        <v>0</v>
      </c>
      <c r="AI51" s="102"/>
      <c r="AJ51" s="40">
        <v>0</v>
      </c>
      <c r="AK51" s="41">
        <v>0</v>
      </c>
      <c r="AL51" s="41">
        <v>0</v>
      </c>
      <c r="AM51" s="42">
        <v>0</v>
      </c>
      <c r="AN51" s="39">
        <v>0</v>
      </c>
      <c r="AO51" s="102"/>
      <c r="AP51" s="40">
        <v>0</v>
      </c>
      <c r="AQ51" s="41">
        <v>0</v>
      </c>
      <c r="AR51" s="41">
        <v>0</v>
      </c>
      <c r="AS51" s="42">
        <v>0</v>
      </c>
      <c r="AT51" s="39">
        <v>0</v>
      </c>
      <c r="AU51" s="102"/>
      <c r="AV51" s="40">
        <v>0</v>
      </c>
      <c r="AW51" s="41">
        <v>0</v>
      </c>
      <c r="AX51" s="41">
        <v>0</v>
      </c>
      <c r="AY51" s="42">
        <v>0</v>
      </c>
      <c r="AZ51" s="39">
        <v>0</v>
      </c>
      <c r="BA51" s="102"/>
      <c r="BB51" s="43">
        <v>0</v>
      </c>
      <c r="BC51" s="44">
        <v>0</v>
      </c>
      <c r="BD51" s="44">
        <v>0</v>
      </c>
      <c r="BE51" s="45">
        <v>0</v>
      </c>
      <c r="BF51" s="46">
        <v>0</v>
      </c>
      <c r="BG51" s="102"/>
      <c r="BH51" s="43">
        <v>0</v>
      </c>
      <c r="BI51" s="44">
        <v>0</v>
      </c>
      <c r="BJ51" s="44">
        <v>0</v>
      </c>
      <c r="BK51" s="44">
        <v>0</v>
      </c>
      <c r="BL51" s="46">
        <v>0</v>
      </c>
      <c r="BM51" s="102"/>
      <c r="BN51" s="43">
        <v>0</v>
      </c>
      <c r="BO51" s="45">
        <v>0</v>
      </c>
      <c r="BP51" s="46">
        <v>0</v>
      </c>
      <c r="BQ51" s="104"/>
    </row>
    <row r="52" spans="1:69" ht="13.25" customHeight="1" x14ac:dyDescent="0.25">
      <c r="A52" s="113" t="s">
        <v>186</v>
      </c>
      <c r="B52" s="39">
        <v>2679</v>
      </c>
      <c r="C52" s="102"/>
      <c r="D52" s="39">
        <v>146354</v>
      </c>
      <c r="E52" s="102"/>
      <c r="F52" s="39">
        <v>170029</v>
      </c>
      <c r="G52" s="102"/>
      <c r="H52" s="39">
        <v>191271</v>
      </c>
      <c r="I52" s="102"/>
      <c r="J52" s="39">
        <v>212221</v>
      </c>
      <c r="K52" s="102"/>
      <c r="L52" s="39">
        <v>249153</v>
      </c>
      <c r="M52" s="102"/>
      <c r="N52" s="39">
        <v>273260</v>
      </c>
      <c r="O52" s="102"/>
      <c r="P52" s="39">
        <v>285633</v>
      </c>
      <c r="Q52" s="102"/>
      <c r="R52" s="39">
        <v>299659</v>
      </c>
      <c r="S52" s="102"/>
      <c r="T52" s="39">
        <v>309990</v>
      </c>
      <c r="U52" s="102"/>
      <c r="V52" s="39">
        <v>324281</v>
      </c>
      <c r="W52" s="102"/>
      <c r="X52" s="40">
        <v>324370</v>
      </c>
      <c r="Y52" s="41">
        <v>327968</v>
      </c>
      <c r="Z52" s="41">
        <v>335272</v>
      </c>
      <c r="AA52" s="42">
        <v>335192</v>
      </c>
      <c r="AB52" s="39">
        <v>335192</v>
      </c>
      <c r="AC52" s="102"/>
      <c r="AD52" s="40">
        <v>339929</v>
      </c>
      <c r="AE52" s="41">
        <v>348732</v>
      </c>
      <c r="AF52" s="41">
        <v>358170</v>
      </c>
      <c r="AG52" s="42">
        <v>361376</v>
      </c>
      <c r="AH52" s="39">
        <v>361376</v>
      </c>
      <c r="AI52" s="102"/>
      <c r="AJ52" s="40">
        <v>366684</v>
      </c>
      <c r="AK52" s="41">
        <v>378121</v>
      </c>
      <c r="AL52" s="41">
        <v>390758</v>
      </c>
      <c r="AM52" s="42">
        <v>395682</v>
      </c>
      <c r="AN52" s="39">
        <v>395682</v>
      </c>
      <c r="AO52" s="102"/>
      <c r="AP52" s="40">
        <v>403005</v>
      </c>
      <c r="AQ52" s="41">
        <v>396648</v>
      </c>
      <c r="AR52" s="41">
        <v>403989</v>
      </c>
      <c r="AS52" s="42">
        <v>411079</v>
      </c>
      <c r="AT52" s="39">
        <v>411079</v>
      </c>
      <c r="AU52" s="102"/>
      <c r="AV52" s="40">
        <v>415984</v>
      </c>
      <c r="AW52" s="41">
        <v>424058</v>
      </c>
      <c r="AX52" s="41">
        <v>404409</v>
      </c>
      <c r="AY52" s="42">
        <v>438616</v>
      </c>
      <c r="AZ52" s="39">
        <v>438616</v>
      </c>
      <c r="BA52" s="102"/>
      <c r="BB52" s="43">
        <v>433827000</v>
      </c>
      <c r="BC52" s="44">
        <v>438863000</v>
      </c>
      <c r="BD52" s="44">
        <v>448432000</v>
      </c>
      <c r="BE52" s="45">
        <v>459904000</v>
      </c>
      <c r="BF52" s="46">
        <v>459904000</v>
      </c>
      <c r="BG52" s="102"/>
      <c r="BH52" s="43">
        <v>464938000</v>
      </c>
      <c r="BI52" s="44">
        <v>476002000</v>
      </c>
      <c r="BJ52" s="44">
        <v>488149000</v>
      </c>
      <c r="BK52" s="44">
        <v>501003000</v>
      </c>
      <c r="BL52" s="46">
        <v>501003000</v>
      </c>
      <c r="BM52" s="102"/>
      <c r="BN52" s="43">
        <v>509444000</v>
      </c>
      <c r="BO52" s="45">
        <v>521531000</v>
      </c>
      <c r="BP52" s="46">
        <v>521531000</v>
      </c>
      <c r="BQ52" s="104"/>
    </row>
    <row r="53" spans="1:69" ht="13.25" customHeight="1" x14ac:dyDescent="0.25">
      <c r="A53" s="113" t="s">
        <v>187</v>
      </c>
      <c r="B53" s="39">
        <v>-41017</v>
      </c>
      <c r="C53" s="102"/>
      <c r="D53" s="39">
        <v>-23077</v>
      </c>
      <c r="E53" s="102"/>
      <c r="F53" s="39">
        <v>4066</v>
      </c>
      <c r="G53" s="102"/>
      <c r="H53" s="39">
        <v>43098</v>
      </c>
      <c r="I53" s="102"/>
      <c r="J53" s="39">
        <v>98784</v>
      </c>
      <c r="K53" s="102"/>
      <c r="L53" s="39">
        <v>166525</v>
      </c>
      <c r="M53" s="102"/>
      <c r="N53" s="39">
        <v>248634</v>
      </c>
      <c r="O53" s="102"/>
      <c r="P53" s="39">
        <v>292628</v>
      </c>
      <c r="Q53" s="102"/>
      <c r="R53" s="39">
        <v>299144</v>
      </c>
      <c r="S53" s="102"/>
      <c r="T53" s="39">
        <v>342840</v>
      </c>
      <c r="U53" s="102"/>
      <c r="V53" s="39">
        <v>435052</v>
      </c>
      <c r="W53" s="102"/>
      <c r="X53" s="40">
        <v>442804</v>
      </c>
      <c r="Y53" s="41">
        <v>499121</v>
      </c>
      <c r="Z53" s="41">
        <v>465168</v>
      </c>
      <c r="AA53" s="42">
        <v>486482</v>
      </c>
      <c r="AB53" s="39">
        <v>486482</v>
      </c>
      <c r="AC53" s="102"/>
      <c r="AD53" s="40">
        <v>457379</v>
      </c>
      <c r="AE53" s="41">
        <v>492407</v>
      </c>
      <c r="AF53" s="41">
        <v>449477</v>
      </c>
      <c r="AG53" s="42">
        <v>414771</v>
      </c>
      <c r="AH53" s="39">
        <v>414771</v>
      </c>
      <c r="AI53" s="102"/>
      <c r="AJ53" s="40">
        <v>432273</v>
      </c>
      <c r="AK53" s="41">
        <v>462205</v>
      </c>
      <c r="AL53" s="41">
        <v>459940</v>
      </c>
      <c r="AM53" s="42">
        <v>452756</v>
      </c>
      <c r="AN53" s="39">
        <v>452756</v>
      </c>
      <c r="AO53" s="102"/>
      <c r="AP53" s="40">
        <v>434871</v>
      </c>
      <c r="AQ53" s="41">
        <v>496745</v>
      </c>
      <c r="AR53" s="41">
        <v>503275</v>
      </c>
      <c r="AS53" s="42">
        <v>537422</v>
      </c>
      <c r="AT53" s="39">
        <v>537422</v>
      </c>
      <c r="AU53" s="102"/>
      <c r="AV53" s="40">
        <v>560596</v>
      </c>
      <c r="AW53" s="41">
        <v>745326</v>
      </c>
      <c r="AX53" s="41">
        <v>660442</v>
      </c>
      <c r="AY53" s="42">
        <v>618437</v>
      </c>
      <c r="AZ53" s="39">
        <v>618437</v>
      </c>
      <c r="BA53" s="102"/>
      <c r="BB53" s="43">
        <v>607682000</v>
      </c>
      <c r="BC53" s="44">
        <v>638883000</v>
      </c>
      <c r="BD53" s="44">
        <v>599833000</v>
      </c>
      <c r="BE53" s="55">
        <v>530159000</v>
      </c>
      <c r="BF53" s="46">
        <v>530159000</v>
      </c>
      <c r="BG53" s="102"/>
      <c r="BH53" s="43">
        <v>515869000</v>
      </c>
      <c r="BI53" s="44">
        <v>562214000</v>
      </c>
      <c r="BJ53" s="44">
        <v>461363000</v>
      </c>
      <c r="BK53" s="44">
        <v>414138000</v>
      </c>
      <c r="BL53" s="46">
        <v>414138000</v>
      </c>
      <c r="BM53" s="102"/>
      <c r="BN53" s="43">
        <v>385972000</v>
      </c>
      <c r="BO53" s="45">
        <v>256152000</v>
      </c>
      <c r="BP53" s="46">
        <v>256152000</v>
      </c>
      <c r="BQ53" s="104"/>
    </row>
    <row r="54" spans="1:69" ht="13.25" customHeight="1" x14ac:dyDescent="0.25">
      <c r="A54" s="113" t="s">
        <v>188</v>
      </c>
      <c r="B54" s="29">
        <v>258</v>
      </c>
      <c r="C54" s="102"/>
      <c r="D54" s="29">
        <v>665</v>
      </c>
      <c r="E54" s="102"/>
      <c r="F54" s="29">
        <v>1922</v>
      </c>
      <c r="G54" s="102"/>
      <c r="H54" s="29">
        <v>8092</v>
      </c>
      <c r="I54" s="102"/>
      <c r="J54" s="29">
        <v>3722</v>
      </c>
      <c r="K54" s="102"/>
      <c r="L54" s="29">
        <v>-10625</v>
      </c>
      <c r="M54" s="102"/>
      <c r="N54" s="29">
        <v>12877</v>
      </c>
      <c r="O54" s="102"/>
      <c r="P54" s="29">
        <v>-10732</v>
      </c>
      <c r="Q54" s="102"/>
      <c r="R54" s="29">
        <v>-11556</v>
      </c>
      <c r="S54" s="102"/>
      <c r="T54" s="29">
        <v>2113</v>
      </c>
      <c r="U54" s="102"/>
      <c r="V54" s="29">
        <v>-98909</v>
      </c>
      <c r="W54" s="102"/>
      <c r="X54" s="30">
        <v>-110653</v>
      </c>
      <c r="Y54" s="31">
        <v>-123158</v>
      </c>
      <c r="Z54" s="31">
        <v>-98864</v>
      </c>
      <c r="AA54" s="32">
        <v>-108015</v>
      </c>
      <c r="AB54" s="29">
        <v>-108015</v>
      </c>
      <c r="AC54" s="102"/>
      <c r="AD54" s="30">
        <v>-101249</v>
      </c>
      <c r="AE54" s="31">
        <v>-143915</v>
      </c>
      <c r="AF54" s="31">
        <v>-126858</v>
      </c>
      <c r="AG54" s="32">
        <v>-113398</v>
      </c>
      <c r="AH54" s="29">
        <v>-113398</v>
      </c>
      <c r="AI54" s="102"/>
      <c r="AJ54" s="30">
        <v>-88325</v>
      </c>
      <c r="AK54" s="31">
        <v>-83093</v>
      </c>
      <c r="AL54" s="31">
        <v>-82476</v>
      </c>
      <c r="AM54" s="32">
        <v>-69814</v>
      </c>
      <c r="AN54" s="29">
        <v>-69814</v>
      </c>
      <c r="AO54" s="102"/>
      <c r="AP54" s="30">
        <v>-70586</v>
      </c>
      <c r="AQ54" s="31">
        <v>-69322</v>
      </c>
      <c r="AR54" s="31">
        <v>-70802</v>
      </c>
      <c r="AS54" s="32">
        <v>-79857</v>
      </c>
      <c r="AT54" s="29">
        <v>-79857</v>
      </c>
      <c r="AU54" s="102"/>
      <c r="AV54" s="30">
        <v>-82964</v>
      </c>
      <c r="AW54" s="31">
        <v>-75494</v>
      </c>
      <c r="AX54" s="31">
        <v>-92805</v>
      </c>
      <c r="AY54" s="32">
        <v>-88676</v>
      </c>
      <c r="AZ54" s="29">
        <v>-88676</v>
      </c>
      <c r="BA54" s="102"/>
      <c r="BB54" s="33">
        <v>-87856000</v>
      </c>
      <c r="BC54" s="34">
        <v>-74597000</v>
      </c>
      <c r="BD54" s="34">
        <v>-84975000</v>
      </c>
      <c r="BE54" s="56">
        <v>-71482000</v>
      </c>
      <c r="BF54" s="36">
        <v>-71482000</v>
      </c>
      <c r="BG54" s="102"/>
      <c r="BH54" s="33">
        <v>-67187000</v>
      </c>
      <c r="BI54" s="34">
        <v>-57327000</v>
      </c>
      <c r="BJ54" s="34">
        <v>-49623000</v>
      </c>
      <c r="BK54" s="34">
        <v>-47128000</v>
      </c>
      <c r="BL54" s="36">
        <v>-47128000</v>
      </c>
      <c r="BM54" s="102"/>
      <c r="BN54" s="33">
        <v>-40141000</v>
      </c>
      <c r="BO54" s="35">
        <v>-28059000</v>
      </c>
      <c r="BP54" s="36">
        <v>-28059000</v>
      </c>
      <c r="BQ54" s="104"/>
    </row>
    <row r="55" spans="1:69" ht="13.25" customHeight="1" x14ac:dyDescent="0.25">
      <c r="A55" s="123" t="s">
        <v>189</v>
      </c>
      <c r="B55" s="21">
        <f>SUM(B45:B54)</f>
        <v>33367</v>
      </c>
      <c r="C55" s="102"/>
      <c r="D55" s="21">
        <f>SUM(D45:D54)</f>
        <v>123984</v>
      </c>
      <c r="E55" s="102"/>
      <c r="F55" s="21">
        <f>SUM(F45:F54)</f>
        <v>176060</v>
      </c>
      <c r="G55" s="102"/>
      <c r="H55" s="21">
        <f>SUM(H45:H54)</f>
        <v>242505</v>
      </c>
      <c r="I55" s="102"/>
      <c r="J55" s="21">
        <f>SUM(J45:J54)</f>
        <v>285534</v>
      </c>
      <c r="K55" s="102"/>
      <c r="L55" s="21">
        <f>SUM(L45:L54)</f>
        <v>376114</v>
      </c>
      <c r="M55" s="102"/>
      <c r="N55" s="21">
        <f>SUM(N45:N54)</f>
        <v>450093</v>
      </c>
      <c r="O55" s="102"/>
      <c r="P55" s="21">
        <f>SUM(P45:P54)</f>
        <v>189287</v>
      </c>
      <c r="Q55" s="102"/>
      <c r="R55" s="21">
        <f>SUM(R45:R54)</f>
        <v>189561</v>
      </c>
      <c r="S55" s="102"/>
      <c r="T55" s="21">
        <f>SUM(T45:T54)</f>
        <v>232457</v>
      </c>
      <c r="U55" s="102"/>
      <c r="V55" s="21">
        <f>SUM(V45:V54)</f>
        <v>248907</v>
      </c>
      <c r="W55" s="102"/>
      <c r="X55" s="22">
        <v>109688</v>
      </c>
      <c r="Y55" s="23">
        <v>157667</v>
      </c>
      <c r="Z55" s="23">
        <v>151425</v>
      </c>
      <c r="AA55" s="24">
        <v>165725</v>
      </c>
      <c r="AB55" s="21">
        <v>165725</v>
      </c>
      <c r="AC55" s="102"/>
      <c r="AD55" s="22">
        <v>147175</v>
      </c>
      <c r="AE55" s="23">
        <v>99496</v>
      </c>
      <c r="AF55" s="23">
        <v>84404</v>
      </c>
      <c r="AG55" s="24">
        <v>74999</v>
      </c>
      <c r="AH55" s="21">
        <v>74999</v>
      </c>
      <c r="AI55" s="102"/>
      <c r="AJ55" s="22">
        <v>84245</v>
      </c>
      <c r="AK55" s="23">
        <v>119434</v>
      </c>
      <c r="AL55" s="23">
        <v>93301</v>
      </c>
      <c r="AM55" s="24">
        <v>93662</v>
      </c>
      <c r="AN55" s="21">
        <v>93662</v>
      </c>
      <c r="AO55" s="102"/>
      <c r="AP55" s="22">
        <v>82104</v>
      </c>
      <c r="AQ55" s="23">
        <v>128187</v>
      </c>
      <c r="AR55" s="23">
        <v>128937</v>
      </c>
      <c r="AS55" s="24">
        <v>131812</v>
      </c>
      <c r="AT55" s="21">
        <v>131812</v>
      </c>
      <c r="AU55" s="102"/>
      <c r="AV55" s="22">
        <v>-75602</v>
      </c>
      <c r="AW55" s="23">
        <v>-180524</v>
      </c>
      <c r="AX55" s="23">
        <v>-404333</v>
      </c>
      <c r="AY55" s="24">
        <v>-407476</v>
      </c>
      <c r="AZ55" s="21">
        <v>-407476</v>
      </c>
      <c r="BA55" s="102"/>
      <c r="BB55" s="25">
        <v>-414427000</v>
      </c>
      <c r="BC55" s="37">
        <v>-364931000</v>
      </c>
      <c r="BD55" s="37">
        <v>-404788000</v>
      </c>
      <c r="BE55" s="38">
        <v>-449371000</v>
      </c>
      <c r="BF55" s="28">
        <v>-449371000</v>
      </c>
      <c r="BG55" s="102"/>
      <c r="BH55" s="25">
        <v>-450816000</v>
      </c>
      <c r="BI55" s="37">
        <v>-382804000</v>
      </c>
      <c r="BJ55" s="37">
        <v>-463452000</v>
      </c>
      <c r="BK55" s="38">
        <v>-494922000</v>
      </c>
      <c r="BL55" s="28">
        <v>-494922000</v>
      </c>
      <c r="BM55" s="102"/>
      <c r="BN55" s="25">
        <v>-507660000</v>
      </c>
      <c r="BO55" s="38">
        <v>-613311000</v>
      </c>
      <c r="BP55" s="28">
        <v>-613311000</v>
      </c>
      <c r="BQ55" s="104"/>
    </row>
    <row r="56" spans="1:69" ht="13.25" customHeight="1" x14ac:dyDescent="0.25">
      <c r="A56" s="123" t="s">
        <v>190</v>
      </c>
      <c r="B56" s="29">
        <v>0</v>
      </c>
      <c r="C56" s="102"/>
      <c r="D56" s="29">
        <v>0</v>
      </c>
      <c r="E56" s="102"/>
      <c r="F56" s="29">
        <v>0</v>
      </c>
      <c r="G56" s="102"/>
      <c r="H56" s="29">
        <v>0</v>
      </c>
      <c r="I56" s="102"/>
      <c r="J56" s="29">
        <v>0</v>
      </c>
      <c r="K56" s="102"/>
      <c r="L56" s="29">
        <v>0</v>
      </c>
      <c r="M56" s="102"/>
      <c r="N56" s="29">
        <v>0</v>
      </c>
      <c r="O56" s="102"/>
      <c r="P56" s="29">
        <v>0</v>
      </c>
      <c r="Q56" s="102"/>
      <c r="R56" s="29">
        <v>0</v>
      </c>
      <c r="S56" s="102"/>
      <c r="T56" s="29">
        <v>0</v>
      </c>
      <c r="U56" s="102"/>
      <c r="V56" s="29">
        <v>512</v>
      </c>
      <c r="W56" s="102"/>
      <c r="X56" s="30">
        <v>384</v>
      </c>
      <c r="Y56" s="31">
        <v>387</v>
      </c>
      <c r="Z56" s="31">
        <v>358</v>
      </c>
      <c r="AA56" s="32">
        <v>351</v>
      </c>
      <c r="AB56" s="29">
        <v>351</v>
      </c>
      <c r="AC56" s="102"/>
      <c r="AD56" s="30">
        <v>313</v>
      </c>
      <c r="AE56" s="31">
        <v>323</v>
      </c>
      <c r="AF56" s="31">
        <v>321</v>
      </c>
      <c r="AG56" s="32">
        <v>213</v>
      </c>
      <c r="AH56" s="29">
        <v>213</v>
      </c>
      <c r="AI56" s="102"/>
      <c r="AJ56" s="30">
        <v>258</v>
      </c>
      <c r="AK56" s="31">
        <v>271</v>
      </c>
      <c r="AL56" s="31">
        <v>287</v>
      </c>
      <c r="AM56" s="32">
        <v>285</v>
      </c>
      <c r="AN56" s="29">
        <v>285</v>
      </c>
      <c r="AO56" s="102"/>
      <c r="AP56" s="30">
        <v>0</v>
      </c>
      <c r="AQ56" s="31">
        <v>0</v>
      </c>
      <c r="AR56" s="31">
        <v>0</v>
      </c>
      <c r="AS56" s="32">
        <v>0</v>
      </c>
      <c r="AT56" s="29">
        <v>0</v>
      </c>
      <c r="AU56" s="102"/>
      <c r="AV56" s="30">
        <v>0</v>
      </c>
      <c r="AW56" s="31">
        <v>0</v>
      </c>
      <c r="AX56" s="31">
        <v>0</v>
      </c>
      <c r="AY56" s="32">
        <v>0</v>
      </c>
      <c r="AZ56" s="29">
        <v>0</v>
      </c>
      <c r="BA56" s="102"/>
      <c r="BB56" s="33">
        <v>0</v>
      </c>
      <c r="BC56" s="34">
        <v>0</v>
      </c>
      <c r="BD56" s="34">
        <v>0</v>
      </c>
      <c r="BE56" s="35">
        <v>0</v>
      </c>
      <c r="BF56" s="36">
        <v>0</v>
      </c>
      <c r="BG56" s="102"/>
      <c r="BH56" s="33">
        <v>0</v>
      </c>
      <c r="BI56" s="34">
        <v>0</v>
      </c>
      <c r="BJ56" s="34">
        <v>0</v>
      </c>
      <c r="BK56" s="35">
        <v>0</v>
      </c>
      <c r="BL56" s="36">
        <v>0</v>
      </c>
      <c r="BM56" s="102"/>
      <c r="BN56" s="33">
        <v>0</v>
      </c>
      <c r="BO56" s="35">
        <v>0</v>
      </c>
      <c r="BP56" s="36">
        <v>0</v>
      </c>
      <c r="BQ56" s="104"/>
    </row>
    <row r="57" spans="1:69" ht="13.25" customHeight="1" x14ac:dyDescent="0.25">
      <c r="A57" s="123" t="s">
        <v>191</v>
      </c>
      <c r="B57" s="47">
        <f>SUM(B55:B56)</f>
        <v>33367</v>
      </c>
      <c r="C57" s="102"/>
      <c r="D57" s="47">
        <f>SUM(D55:D56)</f>
        <v>123984</v>
      </c>
      <c r="E57" s="102"/>
      <c r="F57" s="47">
        <f>SUM(F55:F56)</f>
        <v>176060</v>
      </c>
      <c r="G57" s="102"/>
      <c r="H57" s="47">
        <f>SUM(H55:H56)</f>
        <v>242505</v>
      </c>
      <c r="I57" s="102"/>
      <c r="J57" s="47">
        <f>SUM(J55:J56)</f>
        <v>285534</v>
      </c>
      <c r="K57" s="102"/>
      <c r="L57" s="47">
        <f>SUM(L55:L56)</f>
        <v>376114</v>
      </c>
      <c r="M57" s="102"/>
      <c r="N57" s="47">
        <f>SUM(N55:N56)</f>
        <v>450093</v>
      </c>
      <c r="O57" s="102"/>
      <c r="P57" s="47">
        <f>SUM(P55:P56)</f>
        <v>189287</v>
      </c>
      <c r="Q57" s="102"/>
      <c r="R57" s="47">
        <f>SUM(R55:R56)</f>
        <v>189561</v>
      </c>
      <c r="S57" s="102"/>
      <c r="T57" s="47">
        <f>SUM(T55:T56)</f>
        <v>232457</v>
      </c>
      <c r="U57" s="102"/>
      <c r="V57" s="47">
        <f>SUM(V55:V56)</f>
        <v>249419</v>
      </c>
      <c r="W57" s="102"/>
      <c r="X57" s="48">
        <v>110072</v>
      </c>
      <c r="Y57" s="49">
        <f>SUM(Y55:Y56)</f>
        <v>158054</v>
      </c>
      <c r="Z57" s="49">
        <v>151783</v>
      </c>
      <c r="AA57" s="50">
        <v>166076</v>
      </c>
      <c r="AB57" s="47">
        <v>166076</v>
      </c>
      <c r="AC57" s="102"/>
      <c r="AD57" s="48">
        <v>147488</v>
      </c>
      <c r="AE57" s="49">
        <v>99819</v>
      </c>
      <c r="AF57" s="49">
        <v>84725</v>
      </c>
      <c r="AG57" s="50">
        <v>75212</v>
      </c>
      <c r="AH57" s="47">
        <v>75212</v>
      </c>
      <c r="AI57" s="102"/>
      <c r="AJ57" s="48">
        <v>84503</v>
      </c>
      <c r="AK57" s="49">
        <v>119705</v>
      </c>
      <c r="AL57" s="49">
        <v>93588</v>
      </c>
      <c r="AM57" s="50">
        <v>93947</v>
      </c>
      <c r="AN57" s="47">
        <v>93947</v>
      </c>
      <c r="AO57" s="102"/>
      <c r="AP57" s="48">
        <v>82104</v>
      </c>
      <c r="AQ57" s="49">
        <v>128187</v>
      </c>
      <c r="AR57" s="49">
        <v>128937</v>
      </c>
      <c r="AS57" s="50">
        <v>131812</v>
      </c>
      <c r="AT57" s="47">
        <v>131812</v>
      </c>
      <c r="AU57" s="102"/>
      <c r="AV57" s="48">
        <v>-75602</v>
      </c>
      <c r="AW57" s="49">
        <v>-180524</v>
      </c>
      <c r="AX57" s="49">
        <v>-404333</v>
      </c>
      <c r="AY57" s="50">
        <v>-407476</v>
      </c>
      <c r="AZ57" s="47">
        <v>-407476</v>
      </c>
      <c r="BA57" s="102"/>
      <c r="BB57" s="51">
        <v>-414427000</v>
      </c>
      <c r="BC57" s="52">
        <v>-364931000</v>
      </c>
      <c r="BD57" s="52">
        <v>-404788000</v>
      </c>
      <c r="BE57" s="53">
        <v>-449371000</v>
      </c>
      <c r="BF57" s="54">
        <v>-449371000</v>
      </c>
      <c r="BG57" s="102"/>
      <c r="BH57" s="51">
        <v>-450816000</v>
      </c>
      <c r="BI57" s="52">
        <v>-382804000</v>
      </c>
      <c r="BJ57" s="52">
        <v>-463452000</v>
      </c>
      <c r="BK57" s="53">
        <v>-494922000</v>
      </c>
      <c r="BL57" s="54">
        <v>-494922000</v>
      </c>
      <c r="BM57" s="102"/>
      <c r="BN57" s="51">
        <v>-507660000</v>
      </c>
      <c r="BO57" s="53">
        <v>-613311000</v>
      </c>
      <c r="BP57" s="54">
        <v>-613311000</v>
      </c>
      <c r="BQ57" s="104"/>
    </row>
    <row r="58" spans="1:69" ht="13.25" customHeight="1" x14ac:dyDescent="0.25">
      <c r="A58" s="12" t="s">
        <v>192</v>
      </c>
      <c r="B58" s="13">
        <f>B42+B57</f>
        <v>65986</v>
      </c>
      <c r="C58" s="102"/>
      <c r="D58" s="13">
        <f>D42+D57</f>
        <v>171392</v>
      </c>
      <c r="E58" s="102"/>
      <c r="F58" s="13">
        <f>F42+F57</f>
        <v>234853</v>
      </c>
      <c r="G58" s="102"/>
      <c r="H58" s="13">
        <f>H42+H57</f>
        <v>315952</v>
      </c>
      <c r="I58" s="102"/>
      <c r="J58" s="13">
        <f>J42+J57</f>
        <v>369549</v>
      </c>
      <c r="K58" s="102"/>
      <c r="L58" s="13">
        <f>L42+L57</f>
        <v>477889</v>
      </c>
      <c r="M58" s="102"/>
      <c r="N58" s="13">
        <f>N42+N57</f>
        <v>555900</v>
      </c>
      <c r="O58" s="102"/>
      <c r="P58" s="13">
        <f>P42+P57</f>
        <v>592429</v>
      </c>
      <c r="Q58" s="102"/>
      <c r="R58" s="13">
        <f>R42+R57</f>
        <v>601567</v>
      </c>
      <c r="S58" s="102"/>
      <c r="T58" s="13">
        <v>988985</v>
      </c>
      <c r="U58" s="102"/>
      <c r="V58" s="13">
        <f>V42+V44+V57</f>
        <v>1299795</v>
      </c>
      <c r="W58" s="102"/>
      <c r="X58" s="124">
        <v>1343673</v>
      </c>
      <c r="Y58" s="125">
        <v>1302531</v>
      </c>
      <c r="Z58" s="125">
        <v>1486541</v>
      </c>
      <c r="AA58" s="126">
        <v>1463869</v>
      </c>
      <c r="AB58" s="127">
        <v>1463869</v>
      </c>
      <c r="AC58" s="102"/>
      <c r="AD58" s="124">
        <v>1456315</v>
      </c>
      <c r="AE58" s="125">
        <v>1663946</v>
      </c>
      <c r="AF58" s="125">
        <v>1637907</v>
      </c>
      <c r="AG58" s="126">
        <v>1679869</v>
      </c>
      <c r="AH58" s="127">
        <v>1679869</v>
      </c>
      <c r="AI58" s="102"/>
      <c r="AJ58" s="124">
        <v>1696094</v>
      </c>
      <c r="AK58" s="125">
        <v>1678940</v>
      </c>
      <c r="AL58" s="125">
        <v>1709853</v>
      </c>
      <c r="AM58" s="126">
        <v>1652217</v>
      </c>
      <c r="AN58" s="127">
        <v>1652217</v>
      </c>
      <c r="AO58" s="102"/>
      <c r="AP58" s="124">
        <v>1701119</v>
      </c>
      <c r="AQ58" s="125">
        <v>1972171</v>
      </c>
      <c r="AR58" s="125">
        <v>1921282</v>
      </c>
      <c r="AS58" s="126">
        <v>1868376</v>
      </c>
      <c r="AT58" s="127">
        <v>1868376</v>
      </c>
      <c r="AU58" s="102"/>
      <c r="AV58" s="124">
        <v>1939469</v>
      </c>
      <c r="AW58" s="125">
        <v>2023334</v>
      </c>
      <c r="AX58" s="125">
        <v>2039427</v>
      </c>
      <c r="AY58" s="126">
        <v>1815006</v>
      </c>
      <c r="AZ58" s="127">
        <v>1815006</v>
      </c>
      <c r="BA58" s="102"/>
      <c r="BB58" s="128">
        <v>1822029000</v>
      </c>
      <c r="BC58" s="129">
        <v>1930513000</v>
      </c>
      <c r="BD58" s="129">
        <v>1783263000</v>
      </c>
      <c r="BE58" s="130">
        <v>2182498000</v>
      </c>
      <c r="BF58" s="131">
        <v>2182498000</v>
      </c>
      <c r="BG58" s="102"/>
      <c r="BH58" s="128">
        <v>2184688000</v>
      </c>
      <c r="BI58" s="129">
        <v>2275377000</v>
      </c>
      <c r="BJ58" s="129">
        <v>2123510000</v>
      </c>
      <c r="BK58" s="130">
        <v>2167672000</v>
      </c>
      <c r="BL58" s="131">
        <v>2167672000</v>
      </c>
      <c r="BM58" s="102"/>
      <c r="BN58" s="128">
        <v>2098047000</v>
      </c>
      <c r="BO58" s="130">
        <v>1952106000</v>
      </c>
      <c r="BP58" s="131">
        <v>1952106000</v>
      </c>
      <c r="BQ58" s="104"/>
    </row>
    <row r="59" spans="1:69" ht="10.75" customHeight="1" x14ac:dyDescent="0.25">
      <c r="B59" s="108"/>
      <c r="D59" s="108"/>
      <c r="F59" s="108"/>
      <c r="H59" s="108"/>
      <c r="J59" s="108"/>
      <c r="L59" s="108"/>
      <c r="N59" s="108"/>
      <c r="P59" s="108"/>
      <c r="R59" s="108"/>
      <c r="T59" s="108"/>
      <c r="V59" s="108"/>
      <c r="X59" s="108"/>
      <c r="Y59" s="108"/>
      <c r="Z59" s="108"/>
      <c r="AA59" s="108"/>
      <c r="AB59" s="108"/>
      <c r="AD59" s="108"/>
      <c r="AE59" s="108"/>
      <c r="AF59" s="108"/>
      <c r="AG59" s="108"/>
      <c r="AH59" s="108"/>
      <c r="AJ59" s="108"/>
      <c r="AK59" s="108"/>
      <c r="AL59" s="108"/>
      <c r="AM59" s="108"/>
      <c r="AN59" s="108"/>
      <c r="AP59" s="108"/>
      <c r="AQ59" s="108"/>
      <c r="AR59" s="108"/>
      <c r="AS59" s="108"/>
      <c r="AT59" s="108"/>
      <c r="AV59" s="108"/>
      <c r="AW59" s="108"/>
      <c r="AX59" s="108"/>
      <c r="AY59" s="108"/>
      <c r="AZ59" s="108"/>
      <c r="BB59" s="108"/>
      <c r="BC59" s="108"/>
      <c r="BD59" s="108"/>
      <c r="BE59" s="108"/>
      <c r="BF59" s="108"/>
      <c r="BH59" s="108"/>
      <c r="BI59" s="108"/>
      <c r="BJ59" s="108"/>
      <c r="BK59" s="108"/>
      <c r="BL59" s="108"/>
      <c r="BN59" s="108"/>
      <c r="BO59" s="108"/>
      <c r="BP59" s="108"/>
    </row>
    <row r="60" spans="1:69" ht="13.25" customHeight="1" x14ac:dyDescent="0.25">
      <c r="A60" s="569" t="s">
        <v>193</v>
      </c>
      <c r="B60" s="568"/>
      <c r="C60" s="568"/>
      <c r="D60" s="568"/>
      <c r="E60" s="568"/>
      <c r="F60" s="568"/>
      <c r="G60" s="568"/>
      <c r="H60" s="568"/>
      <c r="I60" s="568"/>
      <c r="J60" s="568"/>
      <c r="K60" s="568"/>
      <c r="L60" s="568"/>
      <c r="M60" s="568"/>
      <c r="N60" s="568"/>
      <c r="O60" s="568"/>
      <c r="P60" s="568"/>
      <c r="Q60" s="568"/>
      <c r="R60" s="568"/>
      <c r="S60" s="568"/>
      <c r="T60" s="568"/>
      <c r="U60" s="568"/>
      <c r="V60" s="568"/>
      <c r="W60" s="568"/>
      <c r="X60" s="568"/>
      <c r="Y60" s="568"/>
      <c r="Z60" s="568"/>
      <c r="AA60" s="568"/>
      <c r="AB60" s="568"/>
      <c r="AC60" s="568"/>
      <c r="AD60" s="568"/>
      <c r="AE60" s="568"/>
      <c r="AF60" s="568"/>
      <c r="AG60" s="568"/>
      <c r="AH60" s="568"/>
      <c r="AI60" s="568"/>
      <c r="AJ60" s="568"/>
      <c r="AK60" s="568"/>
      <c r="AL60" s="568"/>
      <c r="AM60" s="568"/>
      <c r="AN60" s="568"/>
      <c r="AO60" s="568"/>
      <c r="AP60" s="568"/>
      <c r="AQ60" s="568"/>
      <c r="AR60" s="568"/>
      <c r="AS60" s="568"/>
      <c r="AT60" s="568"/>
    </row>
    <row r="61" spans="1:69" ht="13.25" customHeight="1" x14ac:dyDescent="0.25">
      <c r="A61" s="569" t="s">
        <v>194</v>
      </c>
      <c r="B61" s="568"/>
      <c r="C61" s="568"/>
      <c r="D61" s="568"/>
      <c r="E61" s="568"/>
      <c r="F61" s="568"/>
      <c r="G61" s="568"/>
      <c r="H61" s="568"/>
      <c r="I61" s="568"/>
      <c r="J61" s="568"/>
      <c r="K61" s="568"/>
      <c r="L61" s="568"/>
      <c r="M61" s="568"/>
      <c r="N61" s="568"/>
      <c r="O61" s="568"/>
      <c r="P61" s="568"/>
      <c r="Q61" s="568"/>
      <c r="R61" s="568"/>
      <c r="S61" s="568"/>
      <c r="T61" s="568"/>
      <c r="U61" s="568"/>
      <c r="V61" s="568"/>
      <c r="W61" s="568"/>
      <c r="X61" s="568"/>
      <c r="Y61" s="568"/>
      <c r="Z61" s="568"/>
      <c r="AA61" s="568"/>
      <c r="AB61" s="568"/>
      <c r="AC61" s="568"/>
      <c r="AD61" s="568"/>
      <c r="AE61" s="568"/>
      <c r="AF61" s="568"/>
      <c r="AG61" s="568"/>
      <c r="AH61" s="568"/>
      <c r="AI61" s="568"/>
      <c r="AJ61" s="568"/>
      <c r="AK61" s="568"/>
      <c r="AL61" s="568"/>
      <c r="AM61" s="568"/>
      <c r="AN61" s="568"/>
      <c r="AO61" s="568"/>
      <c r="AP61" s="568"/>
      <c r="AQ61" s="568"/>
      <c r="AR61" s="568"/>
      <c r="AS61" s="568"/>
      <c r="AT61" s="568"/>
    </row>
    <row r="62" spans="1:69" ht="22.5" customHeight="1" x14ac:dyDescent="0.25">
      <c r="A62" s="569" t="s">
        <v>195</v>
      </c>
      <c r="B62" s="568"/>
      <c r="C62" s="568"/>
      <c r="D62" s="568"/>
      <c r="E62" s="568"/>
      <c r="F62" s="568"/>
      <c r="G62" s="568"/>
      <c r="H62" s="568"/>
      <c r="I62" s="568"/>
      <c r="J62" s="568"/>
      <c r="K62" s="568"/>
      <c r="L62" s="568"/>
      <c r="M62" s="568"/>
      <c r="N62" s="568"/>
      <c r="O62" s="568"/>
      <c r="P62" s="568"/>
      <c r="Q62" s="568"/>
      <c r="R62" s="568"/>
      <c r="S62" s="568"/>
      <c r="T62" s="568"/>
      <c r="U62" s="568"/>
      <c r="V62" s="568"/>
      <c r="W62" s="568"/>
      <c r="X62" s="568"/>
      <c r="Y62" s="568"/>
      <c r="Z62" s="568"/>
      <c r="AA62" s="568"/>
      <c r="AB62" s="568"/>
      <c r="AC62" s="568"/>
      <c r="AD62" s="568"/>
      <c r="AE62" s="568"/>
      <c r="AF62" s="568"/>
      <c r="AG62" s="568"/>
      <c r="AH62" s="568"/>
      <c r="AI62" s="568"/>
      <c r="AJ62" s="568"/>
      <c r="AK62" s="568"/>
      <c r="AL62" s="568"/>
      <c r="AM62" s="568"/>
      <c r="AN62" s="568"/>
      <c r="AO62" s="568"/>
      <c r="AP62" s="568"/>
      <c r="AQ62" s="568"/>
      <c r="AR62" s="568"/>
      <c r="AS62" s="568"/>
      <c r="AT62" s="568"/>
    </row>
    <row r="63" spans="1:69" ht="22.5" customHeight="1" x14ac:dyDescent="0.25">
      <c r="A63" s="569" t="s">
        <v>196</v>
      </c>
      <c r="B63" s="568"/>
      <c r="C63" s="568"/>
      <c r="D63" s="568"/>
      <c r="E63" s="568"/>
      <c r="F63" s="568"/>
      <c r="G63" s="568"/>
      <c r="H63" s="568"/>
      <c r="I63" s="568"/>
      <c r="J63" s="568"/>
      <c r="K63" s="568"/>
      <c r="L63" s="568"/>
      <c r="M63" s="568"/>
      <c r="N63" s="568"/>
      <c r="O63" s="568"/>
      <c r="P63" s="568"/>
      <c r="Q63" s="568"/>
      <c r="R63" s="568"/>
      <c r="S63" s="568"/>
      <c r="T63" s="568"/>
      <c r="U63" s="568"/>
      <c r="V63" s="568"/>
      <c r="W63" s="568"/>
      <c r="X63" s="568"/>
      <c r="Y63" s="568"/>
      <c r="Z63" s="568"/>
      <c r="AA63" s="568"/>
      <c r="AB63" s="568"/>
      <c r="AC63" s="568"/>
      <c r="AD63" s="568"/>
      <c r="AE63" s="568"/>
      <c r="AF63" s="568"/>
      <c r="AG63" s="568"/>
      <c r="AH63" s="568"/>
      <c r="AI63" s="568"/>
      <c r="AJ63" s="568"/>
      <c r="AK63" s="568"/>
      <c r="AL63" s="568"/>
      <c r="AM63" s="568"/>
      <c r="AN63" s="568"/>
      <c r="AO63" s="568"/>
      <c r="AP63" s="568"/>
      <c r="AQ63" s="568"/>
      <c r="AR63" s="568"/>
      <c r="AS63" s="568"/>
      <c r="AT63" s="568"/>
    </row>
    <row r="64" spans="1:69"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row r="101" ht="16.649999999999999" customHeight="1" x14ac:dyDescent="0.25"/>
    <row r="102" ht="16.649999999999999" customHeight="1" x14ac:dyDescent="0.25"/>
    <row r="103" ht="16.649999999999999" customHeight="1" x14ac:dyDescent="0.25"/>
    <row r="104" ht="16.649999999999999" customHeight="1" x14ac:dyDescent="0.25"/>
  </sheetData>
  <mergeCells count="25">
    <mergeCell ref="A1:A3"/>
    <mergeCell ref="A4:A5"/>
    <mergeCell ref="B6:B7"/>
    <mergeCell ref="D6:D7"/>
    <mergeCell ref="F6:F7"/>
    <mergeCell ref="A63:AT63"/>
    <mergeCell ref="A61:AT61"/>
    <mergeCell ref="A62:AT62"/>
    <mergeCell ref="A60:AT60"/>
    <mergeCell ref="V6:V7"/>
    <mergeCell ref="R6:R7"/>
    <mergeCell ref="T6:T7"/>
    <mergeCell ref="AB6:AB7"/>
    <mergeCell ref="AN6:AN7"/>
    <mergeCell ref="AH6:AH7"/>
    <mergeCell ref="H6:H7"/>
    <mergeCell ref="N6:N7"/>
    <mergeCell ref="P6:P7"/>
    <mergeCell ref="L6:L7"/>
    <mergeCell ref="J6:J7"/>
    <mergeCell ref="BP6:BP7"/>
    <mergeCell ref="AT6:AT7"/>
    <mergeCell ref="AZ6:AZ7"/>
    <mergeCell ref="BL6:BL7"/>
    <mergeCell ref="BF6:BF7"/>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S186"/>
  <sheetViews>
    <sheetView workbookViewId="0">
      <pane xSplit="1" ySplit="7" topLeftCell="AX8" activePane="bottomRight" state="frozen"/>
      <selection pane="topRight"/>
      <selection pane="bottomLeft"/>
      <selection pane="bottomRight" activeCell="A6" sqref="A6"/>
    </sheetView>
  </sheetViews>
  <sheetFormatPr defaultColWidth="13.08984375" defaultRowHeight="12.5" x14ac:dyDescent="0.25"/>
  <cols>
    <col min="1" max="1" width="71" customWidth="1"/>
    <col min="2" max="2" width="9.26953125" customWidth="1"/>
    <col min="3" max="3" width="0" hidden="1" customWidth="1"/>
    <col min="4" max="4" width="9.26953125" customWidth="1"/>
    <col min="5" max="5" width="0" hidden="1" customWidth="1"/>
    <col min="6" max="6" width="9.26953125" customWidth="1"/>
    <col min="7" max="7" width="0" hidden="1" customWidth="1"/>
    <col min="8" max="8" width="9.26953125" customWidth="1"/>
    <col min="9" max="9" width="0" hidden="1" customWidth="1"/>
    <col min="10" max="10" width="9.26953125" customWidth="1"/>
    <col min="11" max="11" width="0" hidden="1" customWidth="1"/>
    <col min="12" max="12" width="9.26953125" customWidth="1"/>
    <col min="13" max="13" width="0" hidden="1" customWidth="1"/>
    <col min="14" max="14" width="9.26953125" customWidth="1"/>
    <col min="15" max="15" width="0" hidden="1" customWidth="1"/>
    <col min="16" max="16" width="9.26953125" customWidth="1"/>
    <col min="17" max="17" width="0" hidden="1" customWidth="1"/>
    <col min="18" max="18" width="9.26953125" customWidth="1"/>
    <col min="19" max="19" width="0" hidden="1" customWidth="1"/>
    <col min="20" max="20" width="9.26953125" customWidth="1"/>
    <col min="21" max="21" width="0" hidden="1" customWidth="1"/>
    <col min="22" max="22" width="9.26953125" customWidth="1"/>
    <col min="23" max="23" width="0" hidden="1" customWidth="1"/>
    <col min="24" max="24" width="9.26953125" customWidth="1"/>
    <col min="25" max="25" width="0" hidden="1" customWidth="1"/>
    <col min="26" max="29" width="8.6328125" customWidth="1"/>
    <col min="30" max="30" width="9.26953125" customWidth="1"/>
    <col min="31" max="31" width="0" hidden="1" customWidth="1"/>
    <col min="32" max="35" width="8.6328125" customWidth="1"/>
    <col min="36" max="36" width="9.26953125" customWidth="1"/>
    <col min="37" max="37" width="0" hidden="1" customWidth="1"/>
    <col min="38" max="41" width="8.6328125" customWidth="1"/>
    <col min="42" max="42" width="9.26953125" customWidth="1"/>
    <col min="43" max="43" width="0" hidden="1" customWidth="1"/>
    <col min="44" max="48" width="9.26953125" customWidth="1"/>
    <col min="49" max="49" width="0" hidden="1" customWidth="1"/>
    <col min="50" max="52" width="9.26953125" customWidth="1"/>
    <col min="53" max="54" width="9.453125" customWidth="1"/>
    <col min="55" max="55" width="0" hidden="1" customWidth="1"/>
    <col min="56" max="60" width="9.26953125" customWidth="1"/>
    <col min="61" max="61" width="0" hidden="1" customWidth="1"/>
    <col min="62" max="66" width="9.26953125" customWidth="1"/>
    <col min="67" max="67" width="0" hidden="1" customWidth="1"/>
    <col min="68" max="70" width="9.26953125" customWidth="1"/>
    <col min="71" max="71" width="20.1796875" customWidth="1"/>
  </cols>
  <sheetData>
    <row r="1" spans="1:71" ht="16.649999999999999" customHeight="1" x14ac:dyDescent="0.25">
      <c r="A1" s="567" t="s">
        <v>0</v>
      </c>
      <c r="BC1" s="101"/>
      <c r="BI1" s="101"/>
    </row>
    <row r="2" spans="1:71" ht="16.649999999999999" customHeight="1" x14ac:dyDescent="0.25">
      <c r="A2" s="568"/>
      <c r="BC2" s="101"/>
      <c r="BI2" s="101"/>
    </row>
    <row r="3" spans="1:71" ht="16.649999999999999" customHeight="1" x14ac:dyDescent="0.25">
      <c r="A3" s="568"/>
      <c r="BC3" s="101"/>
      <c r="BI3" s="101"/>
    </row>
    <row r="4" spans="1:71" ht="16.649999999999999" customHeight="1" x14ac:dyDescent="0.25">
      <c r="A4" s="569" t="s">
        <v>197</v>
      </c>
      <c r="BC4" s="101"/>
      <c r="BI4" s="101"/>
    </row>
    <row r="5" spans="1:71" ht="16.649999999999999" customHeight="1" x14ac:dyDescent="0.25">
      <c r="A5" s="568"/>
      <c r="BC5" s="101"/>
      <c r="BI5" s="101"/>
    </row>
    <row r="6" spans="1:71" ht="13.25" customHeight="1" x14ac:dyDescent="0.25">
      <c r="B6" s="135" t="s">
        <v>2</v>
      </c>
      <c r="C6" s="102"/>
      <c r="D6" s="135" t="s">
        <v>3</v>
      </c>
      <c r="E6" s="102"/>
      <c r="F6" s="135" t="s">
        <v>4</v>
      </c>
      <c r="G6" s="102"/>
      <c r="H6" s="135" t="s">
        <v>5</v>
      </c>
      <c r="I6" s="102"/>
      <c r="J6" s="135" t="s">
        <v>6</v>
      </c>
      <c r="K6" s="102"/>
      <c r="L6" s="135" t="s">
        <v>7</v>
      </c>
      <c r="M6" s="102"/>
      <c r="N6" s="135" t="s">
        <v>8</v>
      </c>
      <c r="O6" s="102"/>
      <c r="P6" s="135" t="s">
        <v>9</v>
      </c>
      <c r="Q6" s="102"/>
      <c r="R6" s="135" t="s">
        <v>10</v>
      </c>
      <c r="S6" s="102"/>
      <c r="T6" s="135" t="s">
        <v>11</v>
      </c>
      <c r="U6" s="102"/>
      <c r="V6" s="135" t="s">
        <v>12</v>
      </c>
      <c r="W6" s="102"/>
      <c r="X6" s="135" t="s">
        <v>13</v>
      </c>
      <c r="Y6" s="102"/>
      <c r="Z6" s="136" t="s">
        <v>14</v>
      </c>
      <c r="AA6" s="137" t="s">
        <v>15</v>
      </c>
      <c r="AB6" s="137" t="s">
        <v>16</v>
      </c>
      <c r="AC6" s="138" t="s">
        <v>17</v>
      </c>
      <c r="AD6" s="135" t="s">
        <v>18</v>
      </c>
      <c r="AE6" s="102"/>
      <c r="AF6" s="136" t="s">
        <v>19</v>
      </c>
      <c r="AG6" s="137" t="s">
        <v>20</v>
      </c>
      <c r="AH6" s="137" t="s">
        <v>21</v>
      </c>
      <c r="AI6" s="138" t="s">
        <v>22</v>
      </c>
      <c r="AJ6" s="135" t="s">
        <v>23</v>
      </c>
      <c r="AK6" s="102"/>
      <c r="AL6" s="136" t="s">
        <v>24</v>
      </c>
      <c r="AM6" s="137" t="s">
        <v>25</v>
      </c>
      <c r="AN6" s="137" t="s">
        <v>26</v>
      </c>
      <c r="AO6" s="138" t="s">
        <v>27</v>
      </c>
      <c r="AP6" s="135" t="s">
        <v>28</v>
      </c>
      <c r="AQ6" s="102"/>
      <c r="AR6" s="136" t="s">
        <v>29</v>
      </c>
      <c r="AS6" s="137" t="s">
        <v>30</v>
      </c>
      <c r="AT6" s="137" t="s">
        <v>31</v>
      </c>
      <c r="AU6" s="138" t="s">
        <v>32</v>
      </c>
      <c r="AV6" s="135" t="s">
        <v>33</v>
      </c>
      <c r="AW6" s="102"/>
      <c r="AX6" s="136" t="s">
        <v>34</v>
      </c>
      <c r="AY6" s="137" t="s">
        <v>35</v>
      </c>
      <c r="AZ6" s="137" t="s">
        <v>36</v>
      </c>
      <c r="BA6" s="138" t="s">
        <v>37</v>
      </c>
      <c r="BB6" s="139" t="s">
        <v>38</v>
      </c>
      <c r="BC6" s="222"/>
      <c r="BD6" s="136" t="s">
        <v>39</v>
      </c>
      <c r="BE6" s="137" t="s">
        <v>40</v>
      </c>
      <c r="BF6" s="137" t="s">
        <v>41</v>
      </c>
      <c r="BG6" s="138" t="s">
        <v>42</v>
      </c>
      <c r="BH6" s="139" t="s">
        <v>43</v>
      </c>
      <c r="BI6" s="222"/>
      <c r="BJ6" s="136" t="s">
        <v>44</v>
      </c>
      <c r="BK6" s="137" t="s">
        <v>45</v>
      </c>
      <c r="BL6" s="137" t="s">
        <v>46</v>
      </c>
      <c r="BM6" s="138" t="s">
        <v>47</v>
      </c>
      <c r="BN6" s="135" t="s">
        <v>48</v>
      </c>
      <c r="BO6" s="102"/>
      <c r="BP6" s="136" t="s">
        <v>49</v>
      </c>
      <c r="BQ6" s="138" t="s">
        <v>50</v>
      </c>
      <c r="BR6" s="135" t="s">
        <v>51</v>
      </c>
      <c r="BS6" s="104"/>
    </row>
    <row r="7" spans="1:71" ht="13.25" customHeight="1" x14ac:dyDescent="0.25">
      <c r="B7" s="140" t="s">
        <v>53</v>
      </c>
      <c r="C7" s="102"/>
      <c r="D7" s="140" t="s">
        <v>53</v>
      </c>
      <c r="E7" s="102"/>
      <c r="F7" s="140" t="s">
        <v>53</v>
      </c>
      <c r="G7" s="102"/>
      <c r="H7" s="140" t="s">
        <v>53</v>
      </c>
      <c r="I7" s="102"/>
      <c r="J7" s="140" t="s">
        <v>53</v>
      </c>
      <c r="K7" s="102"/>
      <c r="L7" s="140" t="s">
        <v>53</v>
      </c>
      <c r="M7" s="102"/>
      <c r="N7" s="140" t="s">
        <v>53</v>
      </c>
      <c r="O7" s="102"/>
      <c r="P7" s="140" t="s">
        <v>53</v>
      </c>
      <c r="Q7" s="102"/>
      <c r="R7" s="140" t="s">
        <v>53</v>
      </c>
      <c r="S7" s="102"/>
      <c r="T7" s="140" t="s">
        <v>53</v>
      </c>
      <c r="U7" s="102"/>
      <c r="V7" s="140" t="s">
        <v>53</v>
      </c>
      <c r="W7" s="102"/>
      <c r="X7" s="140" t="s">
        <v>53</v>
      </c>
      <c r="Y7" s="102"/>
      <c r="Z7" s="141" t="s">
        <v>54</v>
      </c>
      <c r="AA7" s="142" t="s">
        <v>55</v>
      </c>
      <c r="AB7" s="142" t="s">
        <v>56</v>
      </c>
      <c r="AC7" s="143" t="s">
        <v>57</v>
      </c>
      <c r="AD7" s="140" t="s">
        <v>53</v>
      </c>
      <c r="AE7" s="102"/>
      <c r="AF7" s="141" t="s">
        <v>58</v>
      </c>
      <c r="AG7" s="142" t="s">
        <v>59</v>
      </c>
      <c r="AH7" s="142" t="s">
        <v>60</v>
      </c>
      <c r="AI7" s="143" t="s">
        <v>61</v>
      </c>
      <c r="AJ7" s="140" t="s">
        <v>53</v>
      </c>
      <c r="AK7" s="102"/>
      <c r="AL7" s="141" t="s">
        <v>62</v>
      </c>
      <c r="AM7" s="142" t="s">
        <v>63</v>
      </c>
      <c r="AN7" s="142" t="s">
        <v>64</v>
      </c>
      <c r="AO7" s="143" t="s">
        <v>65</v>
      </c>
      <c r="AP7" s="140" t="s">
        <v>53</v>
      </c>
      <c r="AQ7" s="102"/>
      <c r="AR7" s="141" t="s">
        <v>66</v>
      </c>
      <c r="AS7" s="142" t="s">
        <v>67</v>
      </c>
      <c r="AT7" s="142" t="s">
        <v>68</v>
      </c>
      <c r="AU7" s="143" t="s">
        <v>69</v>
      </c>
      <c r="AV7" s="140" t="s">
        <v>53</v>
      </c>
      <c r="AW7" s="102"/>
      <c r="AX7" s="141" t="s">
        <v>70</v>
      </c>
      <c r="AY7" s="142" t="s">
        <v>71</v>
      </c>
      <c r="AZ7" s="142" t="s">
        <v>72</v>
      </c>
      <c r="BA7" s="143" t="s">
        <v>73</v>
      </c>
      <c r="BB7" s="144" t="s">
        <v>53</v>
      </c>
      <c r="BC7" s="222"/>
      <c r="BD7" s="141" t="s">
        <v>74</v>
      </c>
      <c r="BE7" s="142" t="s">
        <v>75</v>
      </c>
      <c r="BF7" s="142" t="s">
        <v>76</v>
      </c>
      <c r="BG7" s="143" t="s">
        <v>77</v>
      </c>
      <c r="BH7" s="144" t="s">
        <v>53</v>
      </c>
      <c r="BI7" s="222"/>
      <c r="BJ7" s="141" t="s">
        <v>78</v>
      </c>
      <c r="BK7" s="142" t="s">
        <v>79</v>
      </c>
      <c r="BL7" s="142" t="s">
        <v>80</v>
      </c>
      <c r="BM7" s="143" t="s">
        <v>81</v>
      </c>
      <c r="BN7" s="140" t="s">
        <v>53</v>
      </c>
      <c r="BO7" s="102"/>
      <c r="BP7" s="141" t="s">
        <v>82</v>
      </c>
      <c r="BQ7" s="143" t="s">
        <v>83</v>
      </c>
      <c r="BR7" s="140" t="s">
        <v>84</v>
      </c>
      <c r="BS7" s="104"/>
    </row>
    <row r="8" spans="1:71" ht="13.25" customHeight="1" x14ac:dyDescent="0.25">
      <c r="A8" s="84" t="s">
        <v>198</v>
      </c>
      <c r="B8" s="223"/>
      <c r="C8" s="102"/>
      <c r="D8" s="223"/>
      <c r="E8" s="102"/>
      <c r="F8" s="223"/>
      <c r="G8" s="102"/>
      <c r="H8" s="223"/>
      <c r="I8" s="102"/>
      <c r="J8" s="223"/>
      <c r="K8" s="102"/>
      <c r="L8" s="223"/>
      <c r="M8" s="102"/>
      <c r="N8" s="223"/>
      <c r="O8" s="102"/>
      <c r="P8" s="223"/>
      <c r="Q8" s="102"/>
      <c r="R8" s="223"/>
      <c r="S8" s="102"/>
      <c r="T8" s="223"/>
      <c r="U8" s="102"/>
      <c r="V8" s="223"/>
      <c r="W8" s="102"/>
      <c r="X8" s="223"/>
      <c r="Y8" s="102"/>
      <c r="Z8" s="107"/>
      <c r="AA8" s="108"/>
      <c r="AB8" s="108"/>
      <c r="AC8" s="109"/>
      <c r="AD8" s="223"/>
      <c r="AE8" s="102"/>
      <c r="AF8" s="107"/>
      <c r="AG8" s="108"/>
      <c r="AH8" s="108"/>
      <c r="AI8" s="109"/>
      <c r="AJ8" s="223"/>
      <c r="AK8" s="102"/>
      <c r="AL8" s="107"/>
      <c r="AM8" s="108"/>
      <c r="AN8" s="108"/>
      <c r="AO8" s="109"/>
      <c r="AP8" s="223"/>
      <c r="AQ8" s="102"/>
      <c r="AR8" s="107"/>
      <c r="AS8" s="108"/>
      <c r="AT8" s="108"/>
      <c r="AU8" s="109"/>
      <c r="AV8" s="223"/>
      <c r="AW8" s="102"/>
      <c r="AX8" s="107"/>
      <c r="AY8" s="108"/>
      <c r="AZ8" s="108"/>
      <c r="BA8" s="109"/>
      <c r="BB8" s="224"/>
      <c r="BC8" s="225"/>
      <c r="BD8" s="226"/>
      <c r="BE8" s="227"/>
      <c r="BF8" s="227"/>
      <c r="BG8" s="227"/>
      <c r="BH8" s="228"/>
      <c r="BI8" s="225"/>
      <c r="BJ8" s="227"/>
      <c r="BK8" s="227"/>
      <c r="BL8" s="227"/>
      <c r="BM8" s="227"/>
      <c r="BN8" s="229"/>
      <c r="BO8" s="102"/>
      <c r="BP8" s="227"/>
      <c r="BQ8" s="230"/>
      <c r="BR8" s="229"/>
      <c r="BS8" s="104"/>
    </row>
    <row r="9" spans="1:71" ht="13.25" customHeight="1" x14ac:dyDescent="0.25">
      <c r="A9" s="84" t="s">
        <v>199</v>
      </c>
      <c r="B9" s="231"/>
      <c r="C9" s="102"/>
      <c r="D9" s="231"/>
      <c r="E9" s="102"/>
      <c r="F9" s="231"/>
      <c r="G9" s="102"/>
      <c r="H9" s="231"/>
      <c r="I9" s="102"/>
      <c r="J9" s="231"/>
      <c r="K9" s="102"/>
      <c r="L9" s="231"/>
      <c r="M9" s="102"/>
      <c r="N9" s="231"/>
      <c r="O9" s="102"/>
      <c r="P9" s="231"/>
      <c r="Q9" s="102"/>
      <c r="R9" s="231"/>
      <c r="S9" s="102"/>
      <c r="T9" s="231"/>
      <c r="U9" s="102"/>
      <c r="V9" s="231"/>
      <c r="W9" s="102"/>
      <c r="X9" s="231"/>
      <c r="Y9" s="102"/>
      <c r="Z9" s="104"/>
      <c r="AD9" s="231"/>
      <c r="AE9" s="102"/>
      <c r="AF9" s="104"/>
      <c r="AJ9" s="231"/>
      <c r="AK9" s="102"/>
      <c r="AL9" s="104"/>
      <c r="AP9" s="231"/>
      <c r="AQ9" s="102"/>
      <c r="AR9" s="104"/>
      <c r="AV9" s="231"/>
      <c r="AW9" s="102"/>
      <c r="AX9" s="104"/>
      <c r="BB9" s="232"/>
      <c r="BC9" s="225"/>
      <c r="BD9" s="233"/>
      <c r="BH9" s="234"/>
      <c r="BI9" s="225"/>
      <c r="BN9" s="235"/>
      <c r="BO9" s="102"/>
      <c r="BR9" s="235"/>
      <c r="BS9" s="104"/>
    </row>
    <row r="10" spans="1:71" ht="13.25" customHeight="1" x14ac:dyDescent="0.25">
      <c r="A10" s="145" t="s">
        <v>200</v>
      </c>
      <c r="B10" s="146">
        <v>3440</v>
      </c>
      <c r="C10" s="102"/>
      <c r="D10" s="146">
        <v>-16219</v>
      </c>
      <c r="E10" s="102"/>
      <c r="F10" s="146">
        <v>19235</v>
      </c>
      <c r="G10" s="102"/>
      <c r="H10" s="146">
        <v>27143</v>
      </c>
      <c r="I10" s="102"/>
      <c r="J10" s="146">
        <v>39831</v>
      </c>
      <c r="K10" s="102"/>
      <c r="L10" s="146">
        <v>55686</v>
      </c>
      <c r="M10" s="102"/>
      <c r="N10" s="146">
        <v>67741</v>
      </c>
      <c r="O10" s="102"/>
      <c r="P10" s="146">
        <v>82109</v>
      </c>
      <c r="Q10" s="102"/>
      <c r="R10" s="146">
        <v>43994</v>
      </c>
      <c r="S10" s="102"/>
      <c r="T10" s="146">
        <v>29435</v>
      </c>
      <c r="U10" s="102"/>
      <c r="V10" s="146">
        <v>43316</v>
      </c>
      <c r="W10" s="102"/>
      <c r="X10" s="146">
        <v>89312</v>
      </c>
      <c r="Y10" s="102"/>
      <c r="Z10" s="147">
        <v>10022</v>
      </c>
      <c r="AA10" s="148">
        <v>58991</v>
      </c>
      <c r="AB10" s="148">
        <v>-35771</v>
      </c>
      <c r="AC10" s="149">
        <v>17169</v>
      </c>
      <c r="AD10" s="150">
        <v>50411</v>
      </c>
      <c r="AE10" s="102"/>
      <c r="AF10" s="151">
        <v>-30030</v>
      </c>
      <c r="AG10" s="152">
        <v>35022</v>
      </c>
      <c r="AH10" s="152">
        <v>-42678</v>
      </c>
      <c r="AI10" s="153">
        <v>-34513</v>
      </c>
      <c r="AJ10" s="154">
        <v>-72199</v>
      </c>
      <c r="AK10" s="102"/>
      <c r="AL10" s="155">
        <v>23406</v>
      </c>
      <c r="AM10" s="156">
        <v>30623</v>
      </c>
      <c r="AN10" s="152">
        <v>-1602</v>
      </c>
      <c r="AO10" s="153">
        <v>-5639</v>
      </c>
      <c r="AP10" s="154">
        <v>46788</v>
      </c>
      <c r="AQ10" s="102"/>
      <c r="AR10" s="147">
        <v>-14994</v>
      </c>
      <c r="AS10" s="148">
        <v>69037</v>
      </c>
      <c r="AT10" s="148">
        <v>6242</v>
      </c>
      <c r="AU10" s="149">
        <v>33195</v>
      </c>
      <c r="AV10" s="154">
        <v>93480</v>
      </c>
      <c r="AW10" s="102"/>
      <c r="AX10" s="147">
        <v>19851</v>
      </c>
      <c r="AY10" s="148">
        <v>190649</v>
      </c>
      <c r="AZ10" s="148">
        <v>-83500</v>
      </c>
      <c r="BA10" s="149">
        <v>-43005</v>
      </c>
      <c r="BB10" s="157">
        <v>83995</v>
      </c>
      <c r="BC10" s="225"/>
      <c r="BD10" s="158">
        <v>-10078000</v>
      </c>
      <c r="BE10" s="159">
        <v>33901000</v>
      </c>
      <c r="BF10" s="159">
        <v>-38841000</v>
      </c>
      <c r="BG10" s="159">
        <v>-67439000</v>
      </c>
      <c r="BH10" s="160">
        <v>-82457000</v>
      </c>
      <c r="BI10" s="225"/>
      <c r="BJ10" s="159">
        <v>-4960000</v>
      </c>
      <c r="BK10" s="159">
        <v>56153000</v>
      </c>
      <c r="BL10" s="159">
        <v>-69892000</v>
      </c>
      <c r="BM10" s="159">
        <v>-31871000</v>
      </c>
      <c r="BN10" s="161">
        <v>-50570000</v>
      </c>
      <c r="BO10" s="102"/>
      <c r="BP10" s="159">
        <v>-24741000</v>
      </c>
      <c r="BQ10" s="162">
        <v>-138540000</v>
      </c>
      <c r="BR10" s="161">
        <v>-163281000</v>
      </c>
      <c r="BS10" s="104"/>
    </row>
    <row r="11" spans="1:71" ht="13.25" customHeight="1" x14ac:dyDescent="0.25">
      <c r="A11" s="163" t="s">
        <v>201</v>
      </c>
      <c r="B11" s="231"/>
      <c r="C11" s="102"/>
      <c r="D11" s="231"/>
      <c r="E11" s="102"/>
      <c r="F11" s="231"/>
      <c r="G11" s="102"/>
      <c r="H11" s="231"/>
      <c r="I11" s="102"/>
      <c r="J11" s="231"/>
      <c r="K11" s="102"/>
      <c r="L11" s="231"/>
      <c r="M11" s="102"/>
      <c r="N11" s="231"/>
      <c r="O11" s="102"/>
      <c r="P11" s="231"/>
      <c r="Q11" s="102"/>
      <c r="R11" s="231"/>
      <c r="S11" s="102"/>
      <c r="T11" s="231"/>
      <c r="U11" s="102"/>
      <c r="V11" s="231"/>
      <c r="W11" s="102"/>
      <c r="X11" s="231"/>
      <c r="Y11" s="102"/>
      <c r="Z11" s="104"/>
      <c r="AD11" s="231"/>
      <c r="AE11" s="102"/>
      <c r="AF11" s="104"/>
      <c r="AJ11" s="231"/>
      <c r="AK11" s="102"/>
      <c r="AL11" s="104"/>
      <c r="AP11" s="231"/>
      <c r="AQ11" s="102"/>
      <c r="AR11" s="104"/>
      <c r="AV11" s="231"/>
      <c r="AW11" s="102"/>
      <c r="AX11" s="104"/>
      <c r="BB11" s="232"/>
      <c r="BC11" s="225"/>
      <c r="BD11" s="236"/>
      <c r="BH11" s="237"/>
      <c r="BI11" s="225"/>
      <c r="BN11" s="165"/>
      <c r="BO11" s="102"/>
      <c r="BQ11" s="164"/>
      <c r="BR11" s="165"/>
      <c r="BS11" s="104"/>
    </row>
    <row r="12" spans="1:71" ht="13.25" customHeight="1" x14ac:dyDescent="0.25">
      <c r="A12" s="166" t="s">
        <v>202</v>
      </c>
      <c r="B12" s="167">
        <v>4209</v>
      </c>
      <c r="C12" s="102"/>
      <c r="D12" s="167">
        <v>5902</v>
      </c>
      <c r="E12" s="102"/>
      <c r="F12" s="167">
        <v>7786</v>
      </c>
      <c r="G12" s="102"/>
      <c r="H12" s="167">
        <v>14874</v>
      </c>
      <c r="I12" s="102"/>
      <c r="J12" s="167">
        <v>25193</v>
      </c>
      <c r="K12" s="102"/>
      <c r="L12" s="167">
        <v>35713</v>
      </c>
      <c r="M12" s="102"/>
      <c r="N12" s="167">
        <v>44367</v>
      </c>
      <c r="O12" s="102"/>
      <c r="P12" s="167">
        <v>50627</v>
      </c>
      <c r="Q12" s="102"/>
      <c r="R12" s="167">
        <v>59427</v>
      </c>
      <c r="S12" s="102"/>
      <c r="T12" s="167">
        <v>64325</v>
      </c>
      <c r="U12" s="102"/>
      <c r="V12" s="167">
        <v>72282</v>
      </c>
      <c r="W12" s="102"/>
      <c r="X12" s="167">
        <v>97500</v>
      </c>
      <c r="Y12" s="102"/>
      <c r="Z12" s="168">
        <v>30258</v>
      </c>
      <c r="AA12" s="169">
        <v>31805</v>
      </c>
      <c r="AB12" s="169">
        <v>34454</v>
      </c>
      <c r="AC12" s="170">
        <v>35401</v>
      </c>
      <c r="AD12" s="167">
        <v>131918</v>
      </c>
      <c r="AE12" s="102"/>
      <c r="AF12" s="168">
        <v>35405</v>
      </c>
      <c r="AG12" s="169">
        <v>36977</v>
      </c>
      <c r="AH12" s="169">
        <v>43402</v>
      </c>
      <c r="AI12" s="170">
        <v>42616</v>
      </c>
      <c r="AJ12" s="167">
        <v>158400</v>
      </c>
      <c r="AK12" s="102"/>
      <c r="AL12" s="168">
        <v>42384</v>
      </c>
      <c r="AM12" s="169">
        <v>41299</v>
      </c>
      <c r="AN12" s="169">
        <v>43437</v>
      </c>
      <c r="AO12" s="170">
        <v>41885</v>
      </c>
      <c r="AP12" s="167">
        <v>169005</v>
      </c>
      <c r="AQ12" s="102"/>
      <c r="AR12" s="168">
        <v>40718</v>
      </c>
      <c r="AS12" s="169">
        <v>44502</v>
      </c>
      <c r="AT12" s="169">
        <v>44334</v>
      </c>
      <c r="AU12" s="170">
        <v>44217</v>
      </c>
      <c r="AV12" s="167">
        <v>173771</v>
      </c>
      <c r="AW12" s="102"/>
      <c r="AX12" s="168">
        <v>42535</v>
      </c>
      <c r="AY12" s="169">
        <v>42356</v>
      </c>
      <c r="AZ12" s="169">
        <v>41840</v>
      </c>
      <c r="BA12" s="170">
        <v>41212</v>
      </c>
      <c r="BB12" s="171">
        <v>167943</v>
      </c>
      <c r="BC12" s="225"/>
      <c r="BD12" s="172">
        <v>42290000</v>
      </c>
      <c r="BE12" s="173">
        <v>43597000</v>
      </c>
      <c r="BF12" s="173">
        <v>42809000</v>
      </c>
      <c r="BG12" s="173">
        <v>44516000</v>
      </c>
      <c r="BH12" s="160">
        <v>173212000</v>
      </c>
      <c r="BI12" s="225"/>
      <c r="BJ12" s="173">
        <v>44432000</v>
      </c>
      <c r="BK12" s="173">
        <v>45314000</v>
      </c>
      <c r="BL12" s="173">
        <v>43651000</v>
      </c>
      <c r="BM12" s="173">
        <v>42284000</v>
      </c>
      <c r="BN12" s="161">
        <v>175681000</v>
      </c>
      <c r="BO12" s="102"/>
      <c r="BP12" s="173">
        <v>40942000</v>
      </c>
      <c r="BQ12" s="174">
        <v>40874000</v>
      </c>
      <c r="BR12" s="161">
        <v>81816000</v>
      </c>
      <c r="BS12" s="104"/>
    </row>
    <row r="13" spans="1:71" ht="13.25" customHeight="1" x14ac:dyDescent="0.25">
      <c r="A13" s="166" t="s">
        <v>95</v>
      </c>
      <c r="B13" s="167">
        <v>0</v>
      </c>
      <c r="C13" s="102"/>
      <c r="D13" s="167">
        <v>0</v>
      </c>
      <c r="E13" s="102"/>
      <c r="F13" s="167">
        <v>0</v>
      </c>
      <c r="G13" s="102"/>
      <c r="H13" s="167">
        <v>0</v>
      </c>
      <c r="I13" s="102"/>
      <c r="J13" s="167">
        <v>0</v>
      </c>
      <c r="K13" s="102"/>
      <c r="L13" s="167">
        <v>0</v>
      </c>
      <c r="M13" s="102"/>
      <c r="N13" s="167">
        <v>920</v>
      </c>
      <c r="O13" s="102"/>
      <c r="P13" s="167">
        <v>0</v>
      </c>
      <c r="Q13" s="102"/>
      <c r="R13" s="167">
        <v>0</v>
      </c>
      <c r="S13" s="102"/>
      <c r="T13" s="167">
        <v>0</v>
      </c>
      <c r="U13" s="102"/>
      <c r="V13" s="167">
        <v>0</v>
      </c>
      <c r="W13" s="102"/>
      <c r="X13" s="167">
        <v>0</v>
      </c>
      <c r="Y13" s="102"/>
      <c r="Z13" s="168">
        <v>0</v>
      </c>
      <c r="AA13" s="169">
        <v>0</v>
      </c>
      <c r="AB13" s="169">
        <v>30841</v>
      </c>
      <c r="AC13" s="170">
        <v>0</v>
      </c>
      <c r="AD13" s="167">
        <v>30841</v>
      </c>
      <c r="AE13" s="102"/>
      <c r="AF13" s="168">
        <v>0</v>
      </c>
      <c r="AG13" s="169">
        <v>0</v>
      </c>
      <c r="AH13" s="169">
        <v>9556</v>
      </c>
      <c r="AI13" s="170">
        <v>0</v>
      </c>
      <c r="AJ13" s="167">
        <v>9556</v>
      </c>
      <c r="AK13" s="102"/>
      <c r="AL13" s="168">
        <v>0</v>
      </c>
      <c r="AM13" s="169">
        <v>0</v>
      </c>
      <c r="AN13" s="169">
        <v>0</v>
      </c>
      <c r="AO13" s="170">
        <v>0</v>
      </c>
      <c r="AP13" s="167">
        <v>0</v>
      </c>
      <c r="AQ13" s="102"/>
      <c r="AR13" s="168">
        <v>0</v>
      </c>
      <c r="AS13" s="169">
        <v>0</v>
      </c>
      <c r="AT13" s="169">
        <v>0</v>
      </c>
      <c r="AU13" s="170">
        <v>7503</v>
      </c>
      <c r="AV13" s="167">
        <v>7503</v>
      </c>
      <c r="AW13" s="102"/>
      <c r="AX13" s="168">
        <v>0</v>
      </c>
      <c r="AY13" s="169">
        <v>0</v>
      </c>
      <c r="AZ13" s="169">
        <v>100842</v>
      </c>
      <c r="BA13" s="170">
        <v>0</v>
      </c>
      <c r="BB13" s="171">
        <v>100842</v>
      </c>
      <c r="BC13" s="225"/>
      <c r="BD13" s="172">
        <v>0</v>
      </c>
      <c r="BE13" s="173">
        <v>0</v>
      </c>
      <c r="BF13" s="173">
        <v>0</v>
      </c>
      <c r="BG13" s="173">
        <v>0</v>
      </c>
      <c r="BH13" s="175">
        <v>0</v>
      </c>
      <c r="BI13" s="225"/>
      <c r="BJ13" s="173">
        <v>0</v>
      </c>
      <c r="BK13" s="173">
        <v>0</v>
      </c>
      <c r="BL13" s="173">
        <v>0</v>
      </c>
      <c r="BM13" s="173">
        <v>0</v>
      </c>
      <c r="BN13" s="176">
        <v>0</v>
      </c>
      <c r="BO13" s="102"/>
      <c r="BP13" s="173">
        <v>0</v>
      </c>
      <c r="BQ13" s="174">
        <v>0</v>
      </c>
      <c r="BR13" s="176">
        <v>0</v>
      </c>
      <c r="BS13" s="104"/>
    </row>
    <row r="14" spans="1:71" ht="13.25" customHeight="1" x14ac:dyDescent="0.25">
      <c r="A14" s="166" t="s">
        <v>203</v>
      </c>
      <c r="B14" s="167">
        <v>0</v>
      </c>
      <c r="C14" s="102"/>
      <c r="D14" s="167">
        <v>0</v>
      </c>
      <c r="E14" s="102"/>
      <c r="F14" s="167">
        <v>0</v>
      </c>
      <c r="G14" s="102"/>
      <c r="H14" s="167">
        <v>0</v>
      </c>
      <c r="I14" s="102"/>
      <c r="J14" s="167">
        <v>0</v>
      </c>
      <c r="K14" s="102"/>
      <c r="L14" s="167">
        <v>0</v>
      </c>
      <c r="M14" s="102"/>
      <c r="N14" s="167">
        <v>127</v>
      </c>
      <c r="O14" s="102"/>
      <c r="P14" s="167">
        <v>163</v>
      </c>
      <c r="Q14" s="102"/>
      <c r="R14" s="167">
        <v>0</v>
      </c>
      <c r="S14" s="102"/>
      <c r="T14" s="167">
        <v>0</v>
      </c>
      <c r="U14" s="102"/>
      <c r="V14" s="167">
        <v>0</v>
      </c>
      <c r="W14" s="102"/>
      <c r="X14" s="167">
        <v>0</v>
      </c>
      <c r="Y14" s="102"/>
      <c r="Z14" s="168">
        <v>0</v>
      </c>
      <c r="AA14" s="169">
        <v>0</v>
      </c>
      <c r="AB14" s="169">
        <v>0</v>
      </c>
      <c r="AC14" s="170">
        <v>0</v>
      </c>
      <c r="AD14" s="167">
        <v>0</v>
      </c>
      <c r="AE14" s="102"/>
      <c r="AF14" s="168">
        <v>0</v>
      </c>
      <c r="AG14" s="169">
        <v>0</v>
      </c>
      <c r="AH14" s="169">
        <v>0</v>
      </c>
      <c r="AI14" s="170">
        <v>0</v>
      </c>
      <c r="AJ14" s="167">
        <v>0</v>
      </c>
      <c r="AK14" s="102"/>
      <c r="AL14" s="168">
        <v>0</v>
      </c>
      <c r="AM14" s="169">
        <v>0</v>
      </c>
      <c r="AN14" s="169">
        <v>0</v>
      </c>
      <c r="AO14" s="170">
        <v>0</v>
      </c>
      <c r="AP14" s="167">
        <v>0</v>
      </c>
      <c r="AQ14" s="102"/>
      <c r="AR14" s="168">
        <v>0</v>
      </c>
      <c r="AS14" s="169">
        <v>0</v>
      </c>
      <c r="AT14" s="169">
        <v>0</v>
      </c>
      <c r="AU14" s="170">
        <v>0</v>
      </c>
      <c r="AV14" s="167">
        <v>0</v>
      </c>
      <c r="AW14" s="102"/>
      <c r="AX14" s="168">
        <v>0</v>
      </c>
      <c r="AY14" s="169">
        <v>0</v>
      </c>
      <c r="AZ14" s="169">
        <v>0</v>
      </c>
      <c r="BA14" s="170">
        <v>0</v>
      </c>
      <c r="BB14" s="171">
        <v>0</v>
      </c>
      <c r="BC14" s="225"/>
      <c r="BD14" s="172">
        <v>0</v>
      </c>
      <c r="BE14" s="173">
        <v>0</v>
      </c>
      <c r="BF14" s="173">
        <v>0</v>
      </c>
      <c r="BG14" s="173">
        <v>0</v>
      </c>
      <c r="BH14" s="175">
        <v>0</v>
      </c>
      <c r="BI14" s="225"/>
      <c r="BJ14" s="173">
        <v>0</v>
      </c>
      <c r="BK14" s="173">
        <v>0</v>
      </c>
      <c r="BL14" s="173">
        <v>0</v>
      </c>
      <c r="BM14" s="173">
        <v>0</v>
      </c>
      <c r="BN14" s="176">
        <v>0</v>
      </c>
      <c r="BO14" s="102"/>
      <c r="BP14" s="173">
        <v>0</v>
      </c>
      <c r="BQ14" s="174">
        <v>0</v>
      </c>
      <c r="BR14" s="176">
        <v>0</v>
      </c>
      <c r="BS14" s="104"/>
    </row>
    <row r="15" spans="1:71" ht="13.25" customHeight="1" x14ac:dyDescent="0.25">
      <c r="A15" s="166" t="s">
        <v>204</v>
      </c>
      <c r="B15" s="167">
        <v>0</v>
      </c>
      <c r="C15" s="102"/>
      <c r="D15" s="167">
        <v>0</v>
      </c>
      <c r="E15" s="102"/>
      <c r="F15" s="167">
        <v>4850</v>
      </c>
      <c r="G15" s="102"/>
      <c r="H15" s="167">
        <v>8765</v>
      </c>
      <c r="I15" s="102"/>
      <c r="J15" s="167">
        <v>14747</v>
      </c>
      <c r="K15" s="102"/>
      <c r="L15" s="167">
        <v>19473</v>
      </c>
      <c r="M15" s="102"/>
      <c r="N15" s="167">
        <v>22380</v>
      </c>
      <c r="O15" s="102"/>
      <c r="P15" s="167">
        <v>21677</v>
      </c>
      <c r="Q15" s="102"/>
      <c r="R15" s="167">
        <v>25413</v>
      </c>
      <c r="S15" s="102"/>
      <c r="T15" s="167">
        <v>32928</v>
      </c>
      <c r="U15" s="102"/>
      <c r="V15" s="167">
        <v>27786</v>
      </c>
      <c r="W15" s="102"/>
      <c r="X15" s="167">
        <v>24075</v>
      </c>
      <c r="Y15" s="102"/>
      <c r="Z15" s="168">
        <v>6190</v>
      </c>
      <c r="AA15" s="169">
        <v>6066</v>
      </c>
      <c r="AB15" s="169">
        <v>5897</v>
      </c>
      <c r="AC15" s="170">
        <v>5619</v>
      </c>
      <c r="AD15" s="167">
        <v>23772</v>
      </c>
      <c r="AE15" s="102"/>
      <c r="AF15" s="168">
        <v>11571</v>
      </c>
      <c r="AG15" s="169">
        <v>11277</v>
      </c>
      <c r="AH15" s="169">
        <v>12797</v>
      </c>
      <c r="AI15" s="170">
        <v>12982</v>
      </c>
      <c r="AJ15" s="167">
        <v>48627</v>
      </c>
      <c r="AK15" s="102"/>
      <c r="AL15" s="168">
        <v>6912</v>
      </c>
      <c r="AM15" s="169">
        <v>13314</v>
      </c>
      <c r="AN15" s="169">
        <v>13492</v>
      </c>
      <c r="AO15" s="170">
        <v>16748</v>
      </c>
      <c r="AP15" s="167">
        <v>50466</v>
      </c>
      <c r="AQ15" s="102"/>
      <c r="AR15" s="168">
        <v>8916</v>
      </c>
      <c r="AS15" s="169">
        <v>-2720</v>
      </c>
      <c r="AT15" s="169">
        <v>7754</v>
      </c>
      <c r="AU15" s="170">
        <v>7766</v>
      </c>
      <c r="AV15" s="167">
        <v>21716</v>
      </c>
      <c r="AW15" s="102"/>
      <c r="AX15" s="168">
        <v>5414</v>
      </c>
      <c r="AY15" s="169">
        <v>8433</v>
      </c>
      <c r="AZ15" s="169">
        <v>8892</v>
      </c>
      <c r="BA15" s="170">
        <v>12135</v>
      </c>
      <c r="BB15" s="171">
        <v>34874</v>
      </c>
      <c r="BC15" s="225"/>
      <c r="BD15" s="172">
        <v>8283000</v>
      </c>
      <c r="BE15" s="173">
        <v>5243000</v>
      </c>
      <c r="BF15" s="173">
        <v>9545000</v>
      </c>
      <c r="BG15" s="173">
        <v>13963000</v>
      </c>
      <c r="BH15" s="175">
        <v>37034000</v>
      </c>
      <c r="BI15" s="225"/>
      <c r="BJ15" s="173">
        <v>11006000</v>
      </c>
      <c r="BK15" s="173">
        <v>12505000</v>
      </c>
      <c r="BL15" s="173">
        <v>12704000</v>
      </c>
      <c r="BM15" s="173">
        <v>13551000</v>
      </c>
      <c r="BN15" s="176">
        <v>49766000</v>
      </c>
      <c r="BO15" s="102"/>
      <c r="BP15" s="173">
        <v>10631000</v>
      </c>
      <c r="BQ15" s="174">
        <v>12040000</v>
      </c>
      <c r="BR15" s="176">
        <v>22671000</v>
      </c>
      <c r="BS15" s="104"/>
    </row>
    <row r="16" spans="1:71" ht="13.25" customHeight="1" x14ac:dyDescent="0.25">
      <c r="A16" s="166" t="s">
        <v>205</v>
      </c>
      <c r="B16" s="167">
        <v>0</v>
      </c>
      <c r="C16" s="102"/>
      <c r="D16" s="167">
        <v>0</v>
      </c>
      <c r="E16" s="102"/>
      <c r="F16" s="167">
        <v>0</v>
      </c>
      <c r="G16" s="102"/>
      <c r="H16" s="167">
        <v>0</v>
      </c>
      <c r="I16" s="102"/>
      <c r="J16" s="167">
        <v>0</v>
      </c>
      <c r="K16" s="102"/>
      <c r="L16" s="167">
        <v>0</v>
      </c>
      <c r="M16" s="102"/>
      <c r="N16" s="167">
        <v>0</v>
      </c>
      <c r="O16" s="102"/>
      <c r="P16" s="167">
        <v>0</v>
      </c>
      <c r="Q16" s="102"/>
      <c r="R16" s="167">
        <v>0</v>
      </c>
      <c r="S16" s="102"/>
      <c r="T16" s="167">
        <v>0</v>
      </c>
      <c r="U16" s="102"/>
      <c r="V16" s="167">
        <v>0</v>
      </c>
      <c r="W16" s="102"/>
      <c r="X16" s="167">
        <v>0</v>
      </c>
      <c r="Y16" s="102"/>
      <c r="Z16" s="168">
        <v>0</v>
      </c>
      <c r="AA16" s="169">
        <v>0</v>
      </c>
      <c r="AB16" s="169">
        <v>0</v>
      </c>
      <c r="AC16" s="170">
        <v>0</v>
      </c>
      <c r="AD16" s="238"/>
      <c r="AE16" s="102"/>
      <c r="AF16" s="168">
        <v>0</v>
      </c>
      <c r="AG16" s="169">
        <v>0</v>
      </c>
      <c r="AH16" s="169">
        <v>0</v>
      </c>
      <c r="AI16" s="170">
        <v>0</v>
      </c>
      <c r="AJ16" s="238"/>
      <c r="AK16" s="102"/>
      <c r="AL16" s="168">
        <v>0</v>
      </c>
      <c r="AM16" s="169">
        <v>0</v>
      </c>
      <c r="AN16" s="169">
        <v>0</v>
      </c>
      <c r="AO16" s="170">
        <v>0</v>
      </c>
      <c r="AP16" s="238"/>
      <c r="AQ16" s="102"/>
      <c r="AR16" s="168">
        <v>0</v>
      </c>
      <c r="AS16" s="169">
        <v>0</v>
      </c>
      <c r="AT16" s="169">
        <v>0</v>
      </c>
      <c r="AU16" s="170">
        <v>0</v>
      </c>
      <c r="AV16" s="238"/>
      <c r="AW16" s="102"/>
      <c r="AX16" s="168">
        <v>0</v>
      </c>
      <c r="AY16" s="169">
        <v>0</v>
      </c>
      <c r="AZ16" s="169">
        <v>0</v>
      </c>
      <c r="BA16" s="170">
        <v>0</v>
      </c>
      <c r="BB16" s="239"/>
      <c r="BC16" s="225"/>
      <c r="BD16" s="168">
        <v>0</v>
      </c>
      <c r="BE16" s="169">
        <v>0</v>
      </c>
      <c r="BF16" s="169">
        <v>19882000</v>
      </c>
      <c r="BG16" s="169">
        <v>0</v>
      </c>
      <c r="BH16" s="175">
        <v>19882000</v>
      </c>
      <c r="BI16" s="225"/>
      <c r="BJ16" s="169">
        <v>0</v>
      </c>
      <c r="BK16" s="169">
        <v>0</v>
      </c>
      <c r="BL16" s="169">
        <v>0</v>
      </c>
      <c r="BM16" s="169">
        <v>0</v>
      </c>
      <c r="BN16" s="176">
        <v>0</v>
      </c>
      <c r="BO16" s="102"/>
      <c r="BP16" s="169">
        <v>0</v>
      </c>
      <c r="BQ16" s="170">
        <v>0</v>
      </c>
      <c r="BR16" s="176">
        <v>0</v>
      </c>
      <c r="BS16" s="104"/>
    </row>
    <row r="17" spans="1:71" ht="13.25" customHeight="1" x14ac:dyDescent="0.25">
      <c r="A17" s="166" t="s">
        <v>206</v>
      </c>
      <c r="B17" s="167">
        <v>-527</v>
      </c>
      <c r="C17" s="102"/>
      <c r="D17" s="167">
        <v>-420</v>
      </c>
      <c r="E17" s="102"/>
      <c r="F17" s="167">
        <v>218</v>
      </c>
      <c r="G17" s="102"/>
      <c r="H17" s="167">
        <v>1290</v>
      </c>
      <c r="I17" s="102"/>
      <c r="J17" s="167">
        <v>-2029</v>
      </c>
      <c r="K17" s="102"/>
      <c r="L17" s="167">
        <v>-4538</v>
      </c>
      <c r="M17" s="102"/>
      <c r="N17" s="167">
        <v>179</v>
      </c>
      <c r="O17" s="102"/>
      <c r="P17" s="167">
        <v>1614</v>
      </c>
      <c r="Q17" s="102"/>
      <c r="R17" s="167">
        <v>-1810</v>
      </c>
      <c r="S17" s="102"/>
      <c r="T17" s="167">
        <v>-8626</v>
      </c>
      <c r="U17" s="102"/>
      <c r="V17" s="167">
        <v>-12807</v>
      </c>
      <c r="W17" s="102"/>
      <c r="X17" s="167">
        <v>-14940</v>
      </c>
      <c r="Y17" s="102"/>
      <c r="Z17" s="168">
        <v>-2649</v>
      </c>
      <c r="AA17" s="169">
        <v>-5690</v>
      </c>
      <c r="AB17" s="169">
        <v>-2842</v>
      </c>
      <c r="AC17" s="170">
        <v>-4741</v>
      </c>
      <c r="AD17" s="167">
        <v>-15922</v>
      </c>
      <c r="AE17" s="102"/>
      <c r="AF17" s="168">
        <v>-18163</v>
      </c>
      <c r="AG17" s="169">
        <v>655</v>
      </c>
      <c r="AH17" s="169">
        <v>-20341</v>
      </c>
      <c r="AI17" s="170">
        <v>-3509</v>
      </c>
      <c r="AJ17" s="167">
        <v>-41358</v>
      </c>
      <c r="AK17" s="102"/>
      <c r="AL17" s="168">
        <v>-16589</v>
      </c>
      <c r="AM17" s="169">
        <v>9720</v>
      </c>
      <c r="AN17" s="169">
        <v>-2683</v>
      </c>
      <c r="AO17" s="170">
        <v>-4487</v>
      </c>
      <c r="AP17" s="167">
        <v>-14039</v>
      </c>
      <c r="AQ17" s="102"/>
      <c r="AR17" s="168">
        <v>-3963</v>
      </c>
      <c r="AS17" s="169">
        <v>12207</v>
      </c>
      <c r="AT17" s="169">
        <v>769</v>
      </c>
      <c r="AU17" s="170">
        <v>-2175</v>
      </c>
      <c r="AV17" s="167">
        <v>6838</v>
      </c>
      <c r="AW17" s="102"/>
      <c r="AX17" s="168">
        <v>-960</v>
      </c>
      <c r="AY17" s="169">
        <v>-104615</v>
      </c>
      <c r="AZ17" s="169">
        <v>-4415</v>
      </c>
      <c r="BA17" s="170">
        <v>3126</v>
      </c>
      <c r="BB17" s="171">
        <v>-106864</v>
      </c>
      <c r="BC17" s="225"/>
      <c r="BD17" s="172">
        <v>-32000</v>
      </c>
      <c r="BE17" s="173">
        <v>2713000</v>
      </c>
      <c r="BF17" s="173">
        <v>-168000</v>
      </c>
      <c r="BG17" s="173">
        <v>-12797000</v>
      </c>
      <c r="BH17" s="175">
        <v>-10284000</v>
      </c>
      <c r="BI17" s="225"/>
      <c r="BJ17" s="173">
        <v>-1138000</v>
      </c>
      <c r="BK17" s="173">
        <v>5115000</v>
      </c>
      <c r="BL17" s="173">
        <v>22659000</v>
      </c>
      <c r="BM17" s="173">
        <v>-3757000</v>
      </c>
      <c r="BN17" s="176">
        <v>22879000</v>
      </c>
      <c r="BO17" s="102"/>
      <c r="BP17" s="173">
        <v>-1024000</v>
      </c>
      <c r="BQ17" s="174">
        <v>117951000</v>
      </c>
      <c r="BR17" s="176">
        <v>116927000</v>
      </c>
      <c r="BS17" s="104"/>
    </row>
    <row r="18" spans="1:71" ht="13.25" customHeight="1" x14ac:dyDescent="0.25">
      <c r="A18" s="166" t="s">
        <v>207</v>
      </c>
      <c r="B18" s="167">
        <v>0</v>
      </c>
      <c r="C18" s="102"/>
      <c r="D18" s="167">
        <v>0</v>
      </c>
      <c r="E18" s="102"/>
      <c r="F18" s="167">
        <v>0</v>
      </c>
      <c r="G18" s="102"/>
      <c r="H18" s="167">
        <v>0</v>
      </c>
      <c r="I18" s="102"/>
      <c r="J18" s="167">
        <v>0</v>
      </c>
      <c r="K18" s="102"/>
      <c r="L18" s="167">
        <v>0</v>
      </c>
      <c r="M18" s="102"/>
      <c r="N18" s="167">
        <v>0</v>
      </c>
      <c r="O18" s="102"/>
      <c r="P18" s="167">
        <v>0</v>
      </c>
      <c r="Q18" s="102"/>
      <c r="R18" s="167">
        <v>0</v>
      </c>
      <c r="S18" s="102"/>
      <c r="T18" s="167">
        <v>0</v>
      </c>
      <c r="U18" s="102"/>
      <c r="V18" s="167">
        <v>12681</v>
      </c>
      <c r="W18" s="102"/>
      <c r="X18" s="167">
        <v>0</v>
      </c>
      <c r="Y18" s="102"/>
      <c r="Z18" s="168">
        <v>0</v>
      </c>
      <c r="AA18" s="169">
        <v>0</v>
      </c>
      <c r="AB18" s="169">
        <v>0</v>
      </c>
      <c r="AC18" s="170">
        <v>0</v>
      </c>
      <c r="AD18" s="167">
        <v>0</v>
      </c>
      <c r="AE18" s="102"/>
      <c r="AF18" s="168">
        <v>0</v>
      </c>
      <c r="AG18" s="169">
        <v>0</v>
      </c>
      <c r="AH18" s="169">
        <v>0</v>
      </c>
      <c r="AI18" s="170">
        <v>0</v>
      </c>
      <c r="AJ18" s="167">
        <v>0</v>
      </c>
      <c r="AK18" s="102"/>
      <c r="AL18" s="168">
        <v>0</v>
      </c>
      <c r="AM18" s="169">
        <v>0</v>
      </c>
      <c r="AN18" s="169">
        <v>0</v>
      </c>
      <c r="AO18" s="170">
        <v>0</v>
      </c>
      <c r="AP18" s="167">
        <v>0</v>
      </c>
      <c r="AQ18" s="102"/>
      <c r="AR18" s="168">
        <v>0</v>
      </c>
      <c r="AS18" s="169">
        <v>0</v>
      </c>
      <c r="AT18" s="169">
        <v>0</v>
      </c>
      <c r="AU18" s="170">
        <v>0</v>
      </c>
      <c r="AV18" s="167">
        <v>0</v>
      </c>
      <c r="AW18" s="102"/>
      <c r="AX18" s="168">
        <v>0</v>
      </c>
      <c r="AY18" s="169">
        <v>0</v>
      </c>
      <c r="AZ18" s="169">
        <v>0</v>
      </c>
      <c r="BA18" s="170">
        <v>0</v>
      </c>
      <c r="BB18" s="171">
        <v>0</v>
      </c>
      <c r="BC18" s="225"/>
      <c r="BD18" s="172">
        <v>0</v>
      </c>
      <c r="BE18" s="173">
        <v>0</v>
      </c>
      <c r="BF18" s="173">
        <v>0</v>
      </c>
      <c r="BG18" s="173">
        <v>0</v>
      </c>
      <c r="BH18" s="175">
        <v>0</v>
      </c>
      <c r="BI18" s="225"/>
      <c r="BJ18" s="173">
        <v>0</v>
      </c>
      <c r="BK18" s="173">
        <v>0</v>
      </c>
      <c r="BL18" s="173">
        <v>0</v>
      </c>
      <c r="BM18" s="173">
        <v>0</v>
      </c>
      <c r="BN18" s="176">
        <v>0</v>
      </c>
      <c r="BO18" s="102"/>
      <c r="BP18" s="173">
        <v>0</v>
      </c>
      <c r="BQ18" s="174">
        <v>0</v>
      </c>
      <c r="BR18" s="176">
        <v>0</v>
      </c>
      <c r="BS18" s="104"/>
    </row>
    <row r="19" spans="1:71" ht="13.25" customHeight="1" x14ac:dyDescent="0.25">
      <c r="A19" s="166" t="s">
        <v>103</v>
      </c>
      <c r="B19" s="167">
        <v>0</v>
      </c>
      <c r="C19" s="102"/>
      <c r="D19" s="167">
        <v>0</v>
      </c>
      <c r="E19" s="102"/>
      <c r="F19" s="167">
        <v>0</v>
      </c>
      <c r="G19" s="102"/>
      <c r="H19" s="167">
        <v>0</v>
      </c>
      <c r="I19" s="102"/>
      <c r="J19" s="167">
        <v>0</v>
      </c>
      <c r="K19" s="102"/>
      <c r="L19" s="167">
        <v>0</v>
      </c>
      <c r="M19" s="102"/>
      <c r="N19" s="167">
        <v>0</v>
      </c>
      <c r="O19" s="102"/>
      <c r="P19" s="167">
        <v>0</v>
      </c>
      <c r="Q19" s="102"/>
      <c r="R19" s="167">
        <v>0</v>
      </c>
      <c r="S19" s="102"/>
      <c r="T19" s="167">
        <v>1910</v>
      </c>
      <c r="U19" s="102"/>
      <c r="V19" s="167">
        <v>2704</v>
      </c>
      <c r="W19" s="102"/>
      <c r="X19" s="167">
        <v>0</v>
      </c>
      <c r="Y19" s="102"/>
      <c r="Z19" s="168">
        <v>0</v>
      </c>
      <c r="AA19" s="169">
        <v>0</v>
      </c>
      <c r="AB19" s="169">
        <v>0</v>
      </c>
      <c r="AC19" s="170">
        <v>0</v>
      </c>
      <c r="AD19" s="167">
        <v>0</v>
      </c>
      <c r="AE19" s="102"/>
      <c r="AF19" s="168">
        <v>0</v>
      </c>
      <c r="AG19" s="169">
        <v>0</v>
      </c>
      <c r="AH19" s="169">
        <v>0</v>
      </c>
      <c r="AI19" s="170">
        <v>0</v>
      </c>
      <c r="AJ19" s="167">
        <v>0</v>
      </c>
      <c r="AK19" s="102"/>
      <c r="AL19" s="168">
        <v>0</v>
      </c>
      <c r="AM19" s="169">
        <v>0</v>
      </c>
      <c r="AN19" s="169">
        <v>0</v>
      </c>
      <c r="AO19" s="170">
        <v>0</v>
      </c>
      <c r="AP19" s="167">
        <v>0</v>
      </c>
      <c r="AQ19" s="102"/>
      <c r="AR19" s="168">
        <v>0</v>
      </c>
      <c r="AS19" s="169">
        <v>0</v>
      </c>
      <c r="AT19" s="169">
        <v>0</v>
      </c>
      <c r="AU19" s="170">
        <v>0</v>
      </c>
      <c r="AV19" s="167">
        <v>0</v>
      </c>
      <c r="AW19" s="102"/>
      <c r="AX19" s="168">
        <v>0</v>
      </c>
      <c r="AY19" s="169">
        <v>0</v>
      </c>
      <c r="AZ19" s="169">
        <v>0</v>
      </c>
      <c r="BA19" s="170">
        <v>0</v>
      </c>
      <c r="BB19" s="171">
        <v>0</v>
      </c>
      <c r="BC19" s="225"/>
      <c r="BD19" s="172">
        <v>0</v>
      </c>
      <c r="BE19" s="173">
        <v>0</v>
      </c>
      <c r="BF19" s="173">
        <v>0</v>
      </c>
      <c r="BG19" s="173">
        <v>0</v>
      </c>
      <c r="BH19" s="175">
        <v>0</v>
      </c>
      <c r="BI19" s="225"/>
      <c r="BJ19" s="173">
        <v>0</v>
      </c>
      <c r="BK19" s="173">
        <v>0</v>
      </c>
      <c r="BL19" s="173">
        <v>0</v>
      </c>
      <c r="BM19" s="173">
        <v>0</v>
      </c>
      <c r="BN19" s="176">
        <v>0</v>
      </c>
      <c r="BO19" s="102"/>
      <c r="BP19" s="173">
        <v>0</v>
      </c>
      <c r="BQ19" s="174">
        <v>0</v>
      </c>
      <c r="BR19" s="176">
        <v>0</v>
      </c>
      <c r="BS19" s="104"/>
    </row>
    <row r="20" spans="1:71" ht="13.25" customHeight="1" x14ac:dyDescent="0.25">
      <c r="A20" s="166" t="s">
        <v>208</v>
      </c>
      <c r="B20" s="167">
        <v>0</v>
      </c>
      <c r="C20" s="102"/>
      <c r="D20" s="167">
        <v>0</v>
      </c>
      <c r="E20" s="102"/>
      <c r="F20" s="167">
        <v>0</v>
      </c>
      <c r="G20" s="102"/>
      <c r="H20" s="167">
        <v>0</v>
      </c>
      <c r="I20" s="102"/>
      <c r="J20" s="167">
        <v>0</v>
      </c>
      <c r="K20" s="102"/>
      <c r="L20" s="167">
        <v>0</v>
      </c>
      <c r="M20" s="102"/>
      <c r="N20" s="167">
        <v>0</v>
      </c>
      <c r="O20" s="102"/>
      <c r="P20" s="167">
        <v>0</v>
      </c>
      <c r="Q20" s="102"/>
      <c r="R20" s="167">
        <v>0</v>
      </c>
      <c r="S20" s="102"/>
      <c r="T20" s="167">
        <v>-1414</v>
      </c>
      <c r="U20" s="102"/>
      <c r="V20" s="167">
        <v>0</v>
      </c>
      <c r="W20" s="102"/>
      <c r="X20" s="167">
        <v>0</v>
      </c>
      <c r="Y20" s="102"/>
      <c r="Z20" s="168">
        <v>0</v>
      </c>
      <c r="AA20" s="169">
        <v>0</v>
      </c>
      <c r="AB20" s="169">
        <v>0</v>
      </c>
      <c r="AC20" s="170">
        <v>0</v>
      </c>
      <c r="AD20" s="167">
        <v>0</v>
      </c>
      <c r="AE20" s="102"/>
      <c r="AF20" s="168">
        <v>0</v>
      </c>
      <c r="AG20" s="169">
        <v>0</v>
      </c>
      <c r="AH20" s="169">
        <v>0</v>
      </c>
      <c r="AI20" s="170">
        <v>0</v>
      </c>
      <c r="AJ20" s="167">
        <v>0</v>
      </c>
      <c r="AK20" s="102"/>
      <c r="AL20" s="168">
        <v>0</v>
      </c>
      <c r="AM20" s="169">
        <v>0</v>
      </c>
      <c r="AN20" s="169">
        <v>0</v>
      </c>
      <c r="AO20" s="170">
        <v>0</v>
      </c>
      <c r="AP20" s="167">
        <v>0</v>
      </c>
      <c r="AQ20" s="102"/>
      <c r="AR20" s="168">
        <v>0</v>
      </c>
      <c r="AS20" s="169">
        <v>0</v>
      </c>
      <c r="AT20" s="169">
        <v>0</v>
      </c>
      <c r="AU20" s="170">
        <v>0</v>
      </c>
      <c r="AV20" s="167">
        <v>0</v>
      </c>
      <c r="AW20" s="102"/>
      <c r="AX20" s="168">
        <v>0</v>
      </c>
      <c r="AY20" s="169">
        <v>0</v>
      </c>
      <c r="AZ20" s="169">
        <v>0</v>
      </c>
      <c r="BA20" s="170">
        <v>0</v>
      </c>
      <c r="BB20" s="171">
        <v>0</v>
      </c>
      <c r="BC20" s="225"/>
      <c r="BD20" s="172">
        <v>0</v>
      </c>
      <c r="BE20" s="173">
        <v>0</v>
      </c>
      <c r="BF20" s="173">
        <v>0</v>
      </c>
      <c r="BG20" s="173">
        <v>0</v>
      </c>
      <c r="BH20" s="175">
        <v>0</v>
      </c>
      <c r="BI20" s="225"/>
      <c r="BJ20" s="173">
        <v>0</v>
      </c>
      <c r="BK20" s="173">
        <v>0</v>
      </c>
      <c r="BL20" s="173">
        <v>0</v>
      </c>
      <c r="BM20" s="173">
        <v>0</v>
      </c>
      <c r="BN20" s="176">
        <v>0</v>
      </c>
      <c r="BO20" s="102"/>
      <c r="BP20" s="173">
        <v>0</v>
      </c>
      <c r="BQ20" s="174">
        <v>0</v>
      </c>
      <c r="BR20" s="176">
        <v>0</v>
      </c>
      <c r="BS20" s="104"/>
    </row>
    <row r="21" spans="1:71" ht="13.25" customHeight="1" x14ac:dyDescent="0.25">
      <c r="A21" s="166" t="s">
        <v>209</v>
      </c>
      <c r="B21" s="167">
        <v>-162</v>
      </c>
      <c r="C21" s="102"/>
      <c r="D21" s="167">
        <v>9</v>
      </c>
      <c r="E21" s="102"/>
      <c r="F21" s="167">
        <v>-7</v>
      </c>
      <c r="G21" s="102"/>
      <c r="H21" s="167">
        <v>0</v>
      </c>
      <c r="I21" s="102"/>
      <c r="J21" s="167">
        <v>0</v>
      </c>
      <c r="K21" s="102"/>
      <c r="L21" s="167">
        <v>0</v>
      </c>
      <c r="M21" s="102"/>
      <c r="N21" s="167">
        <v>0</v>
      </c>
      <c r="O21" s="102"/>
      <c r="P21" s="167">
        <v>0</v>
      </c>
      <c r="Q21" s="102"/>
      <c r="R21" s="167">
        <v>0</v>
      </c>
      <c r="S21" s="102"/>
      <c r="T21" s="167">
        <v>0</v>
      </c>
      <c r="U21" s="102"/>
      <c r="V21" s="167">
        <v>0</v>
      </c>
      <c r="W21" s="102"/>
      <c r="X21" s="167">
        <v>0</v>
      </c>
      <c r="Y21" s="102"/>
      <c r="Z21" s="168">
        <v>0</v>
      </c>
      <c r="AA21" s="169">
        <v>0</v>
      </c>
      <c r="AB21" s="169">
        <v>0</v>
      </c>
      <c r="AC21" s="170">
        <v>0</v>
      </c>
      <c r="AD21" s="167">
        <v>0</v>
      </c>
      <c r="AE21" s="102"/>
      <c r="AF21" s="168">
        <v>0</v>
      </c>
      <c r="AG21" s="169">
        <v>0</v>
      </c>
      <c r="AH21" s="169">
        <v>0</v>
      </c>
      <c r="AI21" s="170">
        <v>0</v>
      </c>
      <c r="AJ21" s="167">
        <v>0</v>
      </c>
      <c r="AK21" s="102"/>
      <c r="AL21" s="168">
        <v>0</v>
      </c>
      <c r="AM21" s="169">
        <v>0</v>
      </c>
      <c r="AN21" s="169">
        <v>0</v>
      </c>
      <c r="AO21" s="170">
        <v>0</v>
      </c>
      <c r="AP21" s="167">
        <v>0</v>
      </c>
      <c r="AQ21" s="102"/>
      <c r="AR21" s="168">
        <v>0</v>
      </c>
      <c r="AS21" s="169">
        <v>0</v>
      </c>
      <c r="AT21" s="169">
        <v>0</v>
      </c>
      <c r="AU21" s="170">
        <v>0</v>
      </c>
      <c r="AV21" s="167">
        <v>0</v>
      </c>
      <c r="AW21" s="102"/>
      <c r="AX21" s="168">
        <v>0</v>
      </c>
      <c r="AY21" s="169">
        <v>0</v>
      </c>
      <c r="AZ21" s="169">
        <v>0</v>
      </c>
      <c r="BA21" s="170">
        <v>0</v>
      </c>
      <c r="BB21" s="171">
        <v>0</v>
      </c>
      <c r="BC21" s="225"/>
      <c r="BD21" s="172">
        <v>0</v>
      </c>
      <c r="BE21" s="173">
        <v>0</v>
      </c>
      <c r="BF21" s="173">
        <v>0</v>
      </c>
      <c r="BG21" s="173">
        <v>0</v>
      </c>
      <c r="BH21" s="175">
        <v>0</v>
      </c>
      <c r="BI21" s="225"/>
      <c r="BJ21" s="173">
        <v>0</v>
      </c>
      <c r="BK21" s="173">
        <v>0</v>
      </c>
      <c r="BL21" s="173">
        <v>0</v>
      </c>
      <c r="BM21" s="173">
        <v>0</v>
      </c>
      <c r="BN21" s="176">
        <v>0</v>
      </c>
      <c r="BO21" s="102"/>
      <c r="BP21" s="173">
        <v>0</v>
      </c>
      <c r="BQ21" s="174">
        <v>0</v>
      </c>
      <c r="BR21" s="176">
        <v>0</v>
      </c>
      <c r="BS21" s="104"/>
    </row>
    <row r="22" spans="1:71" ht="13.25" customHeight="1" x14ac:dyDescent="0.25">
      <c r="A22" s="166" t="s">
        <v>210</v>
      </c>
      <c r="B22" s="167">
        <v>0</v>
      </c>
      <c r="C22" s="102"/>
      <c r="D22" s="167">
        <v>0</v>
      </c>
      <c r="E22" s="102"/>
      <c r="F22" s="167">
        <v>0</v>
      </c>
      <c r="G22" s="102"/>
      <c r="H22" s="167">
        <v>1350</v>
      </c>
      <c r="I22" s="102"/>
      <c r="J22" s="167">
        <v>133</v>
      </c>
      <c r="K22" s="102"/>
      <c r="L22" s="167">
        <v>1892</v>
      </c>
      <c r="M22" s="102"/>
      <c r="N22" s="167">
        <v>535</v>
      </c>
      <c r="O22" s="102"/>
      <c r="P22" s="167">
        <v>486</v>
      </c>
      <c r="Q22" s="102"/>
      <c r="R22" s="167">
        <v>0</v>
      </c>
      <c r="S22" s="102"/>
      <c r="T22" s="167">
        <v>1529</v>
      </c>
      <c r="U22" s="102"/>
      <c r="V22" s="167">
        <v>7</v>
      </c>
      <c r="W22" s="102"/>
      <c r="X22" s="167">
        <v>0</v>
      </c>
      <c r="Y22" s="102"/>
      <c r="Z22" s="168">
        <v>0</v>
      </c>
      <c r="AA22" s="169">
        <v>3022</v>
      </c>
      <c r="AB22" s="169">
        <v>6741</v>
      </c>
      <c r="AC22" s="170">
        <v>1216</v>
      </c>
      <c r="AD22" s="167">
        <v>10979</v>
      </c>
      <c r="AE22" s="102"/>
      <c r="AF22" s="168">
        <v>0</v>
      </c>
      <c r="AG22" s="169">
        <v>0</v>
      </c>
      <c r="AH22" s="169">
        <v>1730</v>
      </c>
      <c r="AI22" s="170">
        <v>678</v>
      </c>
      <c r="AJ22" s="167">
        <v>2408</v>
      </c>
      <c r="AK22" s="102"/>
      <c r="AL22" s="168">
        <v>0</v>
      </c>
      <c r="AM22" s="169">
        <v>0</v>
      </c>
      <c r="AN22" s="169">
        <v>0</v>
      </c>
      <c r="AO22" s="170">
        <v>0</v>
      </c>
      <c r="AP22" s="167">
        <v>0</v>
      </c>
      <c r="AQ22" s="102"/>
      <c r="AR22" s="168">
        <v>0</v>
      </c>
      <c r="AS22" s="169">
        <v>0</v>
      </c>
      <c r="AT22" s="169">
        <v>0</v>
      </c>
      <c r="AU22" s="170">
        <v>0</v>
      </c>
      <c r="AV22" s="167">
        <v>0</v>
      </c>
      <c r="AW22" s="102"/>
      <c r="AX22" s="168">
        <v>0</v>
      </c>
      <c r="AY22" s="169">
        <v>0</v>
      </c>
      <c r="AZ22" s="169">
        <v>0</v>
      </c>
      <c r="BA22" s="170">
        <v>0</v>
      </c>
      <c r="BB22" s="171">
        <v>0</v>
      </c>
      <c r="BC22" s="225"/>
      <c r="BD22" s="172">
        <v>0</v>
      </c>
      <c r="BE22" s="173">
        <v>0</v>
      </c>
      <c r="BF22" s="173">
        <v>0</v>
      </c>
      <c r="BG22" s="173">
        <v>0</v>
      </c>
      <c r="BH22" s="175">
        <v>0</v>
      </c>
      <c r="BI22" s="225"/>
      <c r="BJ22" s="173">
        <v>0</v>
      </c>
      <c r="BK22" s="173">
        <v>0</v>
      </c>
      <c r="BL22" s="173">
        <v>0</v>
      </c>
      <c r="BM22" s="173">
        <v>0</v>
      </c>
      <c r="BN22" s="176">
        <v>0</v>
      </c>
      <c r="BO22" s="102"/>
      <c r="BP22" s="173">
        <v>0</v>
      </c>
      <c r="BQ22" s="174">
        <v>0</v>
      </c>
      <c r="BR22" s="176">
        <v>0</v>
      </c>
      <c r="BS22" s="104"/>
    </row>
    <row r="23" spans="1:71" ht="13.25" customHeight="1" x14ac:dyDescent="0.25">
      <c r="A23" s="166" t="s">
        <v>94</v>
      </c>
      <c r="B23" s="167">
        <v>0</v>
      </c>
      <c r="C23" s="102"/>
      <c r="D23" s="167">
        <v>0</v>
      </c>
      <c r="E23" s="102"/>
      <c r="F23" s="167">
        <v>0</v>
      </c>
      <c r="G23" s="102"/>
      <c r="H23" s="167">
        <v>0</v>
      </c>
      <c r="I23" s="102"/>
      <c r="J23" s="167">
        <v>0</v>
      </c>
      <c r="K23" s="102"/>
      <c r="L23" s="167">
        <v>0</v>
      </c>
      <c r="M23" s="102"/>
      <c r="N23" s="167">
        <v>0</v>
      </c>
      <c r="O23" s="102"/>
      <c r="P23" s="167">
        <v>0</v>
      </c>
      <c r="Q23" s="102"/>
      <c r="R23" s="167">
        <v>0</v>
      </c>
      <c r="S23" s="102"/>
      <c r="T23" s="167">
        <v>0</v>
      </c>
      <c r="U23" s="102"/>
      <c r="V23" s="167">
        <v>0</v>
      </c>
      <c r="W23" s="102"/>
      <c r="X23" s="167">
        <v>0</v>
      </c>
      <c r="Y23" s="102"/>
      <c r="Z23" s="168">
        <v>0</v>
      </c>
      <c r="AA23" s="169">
        <v>0</v>
      </c>
      <c r="AB23" s="169">
        <v>0</v>
      </c>
      <c r="AC23" s="170">
        <v>0</v>
      </c>
      <c r="AD23" s="167">
        <v>0</v>
      </c>
      <c r="AE23" s="102"/>
      <c r="AF23" s="168">
        <v>0</v>
      </c>
      <c r="AG23" s="169">
        <v>0</v>
      </c>
      <c r="AH23" s="169">
        <v>0</v>
      </c>
      <c r="AI23" s="170">
        <v>0</v>
      </c>
      <c r="AJ23" s="167">
        <v>0</v>
      </c>
      <c r="AK23" s="102"/>
      <c r="AL23" s="168">
        <v>-47545</v>
      </c>
      <c r="AM23" s="169">
        <v>0</v>
      </c>
      <c r="AN23" s="169">
        <v>0</v>
      </c>
      <c r="AO23" s="170">
        <v>0</v>
      </c>
      <c r="AP23" s="167">
        <v>-47545</v>
      </c>
      <c r="AQ23" s="102"/>
      <c r="AR23" s="168">
        <v>0</v>
      </c>
      <c r="AS23" s="169">
        <v>0</v>
      </c>
      <c r="AT23" s="169">
        <v>0</v>
      </c>
      <c r="AU23" s="170">
        <v>0</v>
      </c>
      <c r="AV23" s="167">
        <v>0</v>
      </c>
      <c r="AW23" s="102"/>
      <c r="AX23" s="168">
        <v>0</v>
      </c>
      <c r="AY23" s="169">
        <v>0</v>
      </c>
      <c r="AZ23" s="169">
        <v>0</v>
      </c>
      <c r="BA23" s="170">
        <v>0</v>
      </c>
      <c r="BB23" s="171">
        <v>0</v>
      </c>
      <c r="BC23" s="225"/>
      <c r="BD23" s="172">
        <v>0</v>
      </c>
      <c r="BE23" s="173">
        <v>0</v>
      </c>
      <c r="BF23" s="173">
        <v>0</v>
      </c>
      <c r="BG23" s="173">
        <v>0</v>
      </c>
      <c r="BH23" s="175">
        <v>0</v>
      </c>
      <c r="BI23" s="225"/>
      <c r="BJ23" s="173">
        <v>0</v>
      </c>
      <c r="BK23" s="173">
        <v>0</v>
      </c>
      <c r="BL23" s="173">
        <v>0</v>
      </c>
      <c r="BM23" s="173">
        <v>0</v>
      </c>
      <c r="BN23" s="176">
        <v>0</v>
      </c>
      <c r="BO23" s="102"/>
      <c r="BP23" s="173">
        <v>0</v>
      </c>
      <c r="BQ23" s="174">
        <v>0</v>
      </c>
      <c r="BR23" s="176">
        <v>0</v>
      </c>
      <c r="BS23" s="104"/>
    </row>
    <row r="24" spans="1:71" ht="13.25" customHeight="1" x14ac:dyDescent="0.25">
      <c r="A24" s="166" t="s">
        <v>100</v>
      </c>
      <c r="B24" s="167">
        <v>0</v>
      </c>
      <c r="C24" s="102"/>
      <c r="D24" s="167">
        <v>0</v>
      </c>
      <c r="E24" s="102"/>
      <c r="F24" s="167">
        <v>0</v>
      </c>
      <c r="G24" s="102"/>
      <c r="H24" s="167">
        <v>0</v>
      </c>
      <c r="I24" s="102"/>
      <c r="J24" s="167">
        <v>0</v>
      </c>
      <c r="K24" s="102"/>
      <c r="L24" s="167">
        <v>0</v>
      </c>
      <c r="M24" s="102"/>
      <c r="N24" s="167">
        <v>0</v>
      </c>
      <c r="O24" s="102"/>
      <c r="P24" s="167">
        <v>0</v>
      </c>
      <c r="Q24" s="102"/>
      <c r="R24" s="167">
        <v>0</v>
      </c>
      <c r="S24" s="102"/>
      <c r="T24" s="167">
        <v>0</v>
      </c>
      <c r="U24" s="102"/>
      <c r="V24" s="167">
        <v>0</v>
      </c>
      <c r="W24" s="102"/>
      <c r="X24" s="167">
        <v>0</v>
      </c>
      <c r="Y24" s="102"/>
      <c r="Z24" s="168">
        <v>0</v>
      </c>
      <c r="AA24" s="169">
        <v>0</v>
      </c>
      <c r="AB24" s="169">
        <v>0</v>
      </c>
      <c r="AC24" s="170">
        <v>0</v>
      </c>
      <c r="AD24" s="167">
        <v>0</v>
      </c>
      <c r="AE24" s="102"/>
      <c r="AF24" s="168">
        <v>0</v>
      </c>
      <c r="AG24" s="169">
        <v>0</v>
      </c>
      <c r="AH24" s="169">
        <v>0</v>
      </c>
      <c r="AI24" s="170">
        <v>0</v>
      </c>
      <c r="AJ24" s="167">
        <v>0</v>
      </c>
      <c r="AK24" s="102"/>
      <c r="AL24" s="168">
        <v>0</v>
      </c>
      <c r="AM24" s="169">
        <v>0</v>
      </c>
      <c r="AN24" s="169">
        <v>0</v>
      </c>
      <c r="AO24" s="170">
        <v>17359</v>
      </c>
      <c r="AP24" s="167">
        <v>17359</v>
      </c>
      <c r="AQ24" s="102"/>
      <c r="AR24" s="168">
        <v>0</v>
      </c>
      <c r="AS24" s="169">
        <v>0</v>
      </c>
      <c r="AT24" s="169">
        <v>0</v>
      </c>
      <c r="AU24" s="170">
        <v>0</v>
      </c>
      <c r="AV24" s="167">
        <v>0</v>
      </c>
      <c r="AW24" s="102"/>
      <c r="AX24" s="168">
        <v>0</v>
      </c>
      <c r="AY24" s="169">
        <v>0</v>
      </c>
      <c r="AZ24" s="169">
        <v>0</v>
      </c>
      <c r="BA24" s="170">
        <v>0</v>
      </c>
      <c r="BB24" s="171">
        <v>0</v>
      </c>
      <c r="BC24" s="225"/>
      <c r="BD24" s="172">
        <v>0</v>
      </c>
      <c r="BE24" s="173">
        <v>0</v>
      </c>
      <c r="BF24" s="173">
        <v>0</v>
      </c>
      <c r="BG24" s="173">
        <v>48343000</v>
      </c>
      <c r="BH24" s="175">
        <v>48343000</v>
      </c>
      <c r="BI24" s="225"/>
      <c r="BJ24" s="173">
        <v>0</v>
      </c>
      <c r="BK24" s="173">
        <v>0</v>
      </c>
      <c r="BL24" s="173">
        <v>0</v>
      </c>
      <c r="BM24" s="173">
        <v>0</v>
      </c>
      <c r="BN24" s="176">
        <v>0</v>
      </c>
      <c r="BO24" s="102"/>
      <c r="BP24" s="173">
        <v>0</v>
      </c>
      <c r="BQ24" s="174">
        <v>0</v>
      </c>
      <c r="BR24" s="176">
        <v>0</v>
      </c>
      <c r="BS24" s="104"/>
    </row>
    <row r="25" spans="1:71" ht="13.25" customHeight="1" x14ac:dyDescent="0.25">
      <c r="A25" s="166" t="s">
        <v>211</v>
      </c>
      <c r="B25" s="167">
        <v>0</v>
      </c>
      <c r="C25" s="102"/>
      <c r="D25" s="167">
        <v>0</v>
      </c>
      <c r="E25" s="102"/>
      <c r="F25" s="167">
        <v>0</v>
      </c>
      <c r="G25" s="102"/>
      <c r="H25" s="167">
        <v>0</v>
      </c>
      <c r="I25" s="102"/>
      <c r="J25" s="167">
        <v>0</v>
      </c>
      <c r="K25" s="102"/>
      <c r="L25" s="167">
        <v>0</v>
      </c>
      <c r="M25" s="102"/>
      <c r="N25" s="167">
        <v>0</v>
      </c>
      <c r="O25" s="102"/>
      <c r="P25" s="167">
        <v>0</v>
      </c>
      <c r="Q25" s="102"/>
      <c r="R25" s="167">
        <v>0</v>
      </c>
      <c r="S25" s="102"/>
      <c r="T25" s="167">
        <v>-588</v>
      </c>
      <c r="U25" s="102"/>
      <c r="V25" s="167">
        <v>2192</v>
      </c>
      <c r="W25" s="102"/>
      <c r="X25" s="167">
        <v>14890</v>
      </c>
      <c r="Y25" s="102"/>
      <c r="Z25" s="168">
        <v>0</v>
      </c>
      <c r="AA25" s="169">
        <v>0</v>
      </c>
      <c r="AB25" s="169">
        <v>0</v>
      </c>
      <c r="AC25" s="170">
        <v>0</v>
      </c>
      <c r="AD25" s="167">
        <v>0</v>
      </c>
      <c r="AE25" s="102"/>
      <c r="AF25" s="168">
        <v>16020</v>
      </c>
      <c r="AG25" s="169">
        <v>6746</v>
      </c>
      <c r="AH25" s="169">
        <v>4598</v>
      </c>
      <c r="AI25" s="170">
        <v>12013</v>
      </c>
      <c r="AJ25" s="167">
        <v>39377</v>
      </c>
      <c r="AK25" s="102"/>
      <c r="AL25" s="168">
        <v>827</v>
      </c>
      <c r="AM25" s="169">
        <v>947</v>
      </c>
      <c r="AN25" s="169">
        <v>0</v>
      </c>
      <c r="AO25" s="170">
        <v>0</v>
      </c>
      <c r="AP25" s="167">
        <v>1774</v>
      </c>
      <c r="AQ25" s="102"/>
      <c r="AR25" s="168">
        <v>0</v>
      </c>
      <c r="AS25" s="169">
        <v>0</v>
      </c>
      <c r="AT25" s="169">
        <v>0</v>
      </c>
      <c r="AU25" s="170">
        <v>0</v>
      </c>
      <c r="AV25" s="167">
        <v>0</v>
      </c>
      <c r="AW25" s="102"/>
      <c r="AX25" s="168">
        <v>0</v>
      </c>
      <c r="AY25" s="169">
        <v>0</v>
      </c>
      <c r="AZ25" s="169">
        <v>0</v>
      </c>
      <c r="BA25" s="170">
        <v>-54</v>
      </c>
      <c r="BB25" s="171">
        <v>-54</v>
      </c>
      <c r="BC25" s="225"/>
      <c r="BD25" s="172">
        <v>0</v>
      </c>
      <c r="BE25" s="173">
        <v>0</v>
      </c>
      <c r="BF25" s="173">
        <v>0</v>
      </c>
      <c r="BG25" s="173">
        <v>0</v>
      </c>
      <c r="BH25" s="175">
        <v>0</v>
      </c>
      <c r="BI25" s="225"/>
      <c r="BJ25" s="173">
        <v>0</v>
      </c>
      <c r="BK25" s="173">
        <v>0</v>
      </c>
      <c r="BL25" s="173">
        <v>0</v>
      </c>
      <c r="BM25" s="173">
        <v>0</v>
      </c>
      <c r="BN25" s="176">
        <v>0</v>
      </c>
      <c r="BO25" s="102"/>
      <c r="BP25" s="173">
        <v>0</v>
      </c>
      <c r="BQ25" s="174">
        <v>0</v>
      </c>
      <c r="BR25" s="176">
        <v>0</v>
      </c>
      <c r="BS25" s="104"/>
    </row>
    <row r="26" spans="1:71" ht="13.25" customHeight="1" x14ac:dyDescent="0.25">
      <c r="A26" s="166" t="s">
        <v>212</v>
      </c>
      <c r="B26" s="167">
        <v>0</v>
      </c>
      <c r="C26" s="102"/>
      <c r="D26" s="167">
        <v>0</v>
      </c>
      <c r="E26" s="102"/>
      <c r="F26" s="167">
        <v>0</v>
      </c>
      <c r="G26" s="102"/>
      <c r="H26" s="167">
        <v>0</v>
      </c>
      <c r="I26" s="102"/>
      <c r="J26" s="167">
        <v>0</v>
      </c>
      <c r="K26" s="102"/>
      <c r="L26" s="167">
        <v>0</v>
      </c>
      <c r="M26" s="102"/>
      <c r="N26" s="167">
        <v>0</v>
      </c>
      <c r="O26" s="102"/>
      <c r="P26" s="167">
        <v>0</v>
      </c>
      <c r="Q26" s="102"/>
      <c r="R26" s="167">
        <v>0</v>
      </c>
      <c r="S26" s="102"/>
      <c r="T26" s="167">
        <v>0</v>
      </c>
      <c r="U26" s="102"/>
      <c r="V26" s="167">
        <v>0</v>
      </c>
      <c r="W26" s="102"/>
      <c r="X26" s="167">
        <v>0</v>
      </c>
      <c r="Y26" s="102"/>
      <c r="Z26" s="168">
        <v>0</v>
      </c>
      <c r="AA26" s="169">
        <v>0</v>
      </c>
      <c r="AB26" s="169">
        <v>0</v>
      </c>
      <c r="AC26" s="170">
        <v>0</v>
      </c>
      <c r="AD26" s="167">
        <v>0</v>
      </c>
      <c r="AE26" s="102"/>
      <c r="AF26" s="168">
        <v>0</v>
      </c>
      <c r="AG26" s="169">
        <v>-2268</v>
      </c>
      <c r="AH26" s="169">
        <v>0</v>
      </c>
      <c r="AI26" s="170">
        <v>0</v>
      </c>
      <c r="AJ26" s="167">
        <v>-2268</v>
      </c>
      <c r="AK26" s="102"/>
      <c r="AL26" s="168">
        <v>0</v>
      </c>
      <c r="AM26" s="169">
        <v>0</v>
      </c>
      <c r="AN26" s="169">
        <v>0</v>
      </c>
      <c r="AO26" s="170">
        <v>0</v>
      </c>
      <c r="AP26" s="167">
        <v>0</v>
      </c>
      <c r="AQ26" s="102"/>
      <c r="AR26" s="168">
        <v>0</v>
      </c>
      <c r="AS26" s="169">
        <v>0</v>
      </c>
      <c r="AT26" s="169">
        <v>0</v>
      </c>
      <c r="AU26" s="170">
        <v>0</v>
      </c>
      <c r="AV26" s="167">
        <v>0</v>
      </c>
      <c r="AW26" s="102"/>
      <c r="AX26" s="168">
        <v>0</v>
      </c>
      <c r="AY26" s="169">
        <v>0</v>
      </c>
      <c r="AZ26" s="169">
        <v>0</v>
      </c>
      <c r="BA26" s="170">
        <v>0</v>
      </c>
      <c r="BB26" s="171">
        <v>0</v>
      </c>
      <c r="BC26" s="225"/>
      <c r="BD26" s="172">
        <v>0</v>
      </c>
      <c r="BE26" s="173">
        <v>0</v>
      </c>
      <c r="BF26" s="173">
        <v>0</v>
      </c>
      <c r="BG26" s="173">
        <v>0</v>
      </c>
      <c r="BH26" s="175">
        <v>0</v>
      </c>
      <c r="BI26" s="225"/>
      <c r="BJ26" s="173">
        <v>0</v>
      </c>
      <c r="BK26" s="173">
        <v>0</v>
      </c>
      <c r="BL26" s="173">
        <v>0</v>
      </c>
      <c r="BM26" s="173">
        <v>0</v>
      </c>
      <c r="BN26" s="176">
        <v>0</v>
      </c>
      <c r="BO26" s="102"/>
      <c r="BP26" s="173">
        <v>0</v>
      </c>
      <c r="BQ26" s="174">
        <v>0</v>
      </c>
      <c r="BR26" s="176">
        <v>0</v>
      </c>
      <c r="BS26" s="104"/>
    </row>
    <row r="27" spans="1:71" ht="13.25" customHeight="1" x14ac:dyDescent="0.25">
      <c r="A27" s="166" t="s">
        <v>213</v>
      </c>
      <c r="B27" s="167">
        <v>0</v>
      </c>
      <c r="C27" s="102"/>
      <c r="D27" s="167">
        <v>0</v>
      </c>
      <c r="E27" s="102"/>
      <c r="F27" s="167">
        <v>0</v>
      </c>
      <c r="G27" s="102"/>
      <c r="H27" s="167">
        <v>0</v>
      </c>
      <c r="I27" s="102"/>
      <c r="J27" s="167">
        <v>0</v>
      </c>
      <c r="K27" s="102"/>
      <c r="L27" s="167">
        <v>0</v>
      </c>
      <c r="M27" s="102"/>
      <c r="N27" s="167">
        <v>0</v>
      </c>
      <c r="O27" s="102"/>
      <c r="P27" s="167">
        <v>0</v>
      </c>
      <c r="Q27" s="102"/>
      <c r="R27" s="167">
        <v>0</v>
      </c>
      <c r="S27" s="102"/>
      <c r="T27" s="167">
        <v>0</v>
      </c>
      <c r="U27" s="102"/>
      <c r="V27" s="167">
        <v>425</v>
      </c>
      <c r="W27" s="102"/>
      <c r="X27" s="167">
        <v>-1868</v>
      </c>
      <c r="Y27" s="102"/>
      <c r="Z27" s="168">
        <v>-2052</v>
      </c>
      <c r="AA27" s="169">
        <v>134</v>
      </c>
      <c r="AB27" s="169">
        <v>2897</v>
      </c>
      <c r="AC27" s="170">
        <v>-9142</v>
      </c>
      <c r="AD27" s="167">
        <v>-8163</v>
      </c>
      <c r="AE27" s="102"/>
      <c r="AF27" s="168">
        <v>1811</v>
      </c>
      <c r="AG27" s="169">
        <v>-6384</v>
      </c>
      <c r="AH27" s="169">
        <v>5412</v>
      </c>
      <c r="AI27" s="170">
        <v>14974</v>
      </c>
      <c r="AJ27" s="167">
        <v>15813</v>
      </c>
      <c r="AK27" s="102"/>
      <c r="AL27" s="168">
        <v>6066</v>
      </c>
      <c r="AM27" s="169">
        <v>-1525</v>
      </c>
      <c r="AN27" s="169">
        <v>4705</v>
      </c>
      <c r="AO27" s="170">
        <v>-24786</v>
      </c>
      <c r="AP27" s="167">
        <v>-15540</v>
      </c>
      <c r="AQ27" s="102"/>
      <c r="AR27" s="168">
        <v>-5766</v>
      </c>
      <c r="AS27" s="169">
        <v>-3815</v>
      </c>
      <c r="AT27" s="169">
        <v>3649</v>
      </c>
      <c r="AU27" s="170">
        <v>574</v>
      </c>
      <c r="AV27" s="167">
        <v>-5358</v>
      </c>
      <c r="AW27" s="102"/>
      <c r="AX27" s="168">
        <v>-14527</v>
      </c>
      <c r="AY27" s="169">
        <v>22075</v>
      </c>
      <c r="AZ27" s="169">
        <v>-12152</v>
      </c>
      <c r="BA27" s="170">
        <v>12335</v>
      </c>
      <c r="BB27" s="171">
        <v>7731</v>
      </c>
      <c r="BC27" s="225"/>
      <c r="BD27" s="172">
        <v>14628000</v>
      </c>
      <c r="BE27" s="173">
        <v>17917000</v>
      </c>
      <c r="BF27" s="173">
        <v>-14265000</v>
      </c>
      <c r="BG27" s="173">
        <v>-957000</v>
      </c>
      <c r="BH27" s="175">
        <v>17323000</v>
      </c>
      <c r="BI27" s="225"/>
      <c r="BJ27" s="173">
        <v>-16534000</v>
      </c>
      <c r="BK27" s="173">
        <v>-6486000</v>
      </c>
      <c r="BL27" s="173">
        <v>-2619000</v>
      </c>
      <c r="BM27" s="173">
        <v>-14769000</v>
      </c>
      <c r="BN27" s="176">
        <v>-40408000</v>
      </c>
      <c r="BO27" s="102"/>
      <c r="BP27" s="173">
        <v>-14024000</v>
      </c>
      <c r="BQ27" s="174">
        <v>39921000</v>
      </c>
      <c r="BR27" s="176">
        <v>25897000</v>
      </c>
      <c r="BS27" s="104"/>
    </row>
    <row r="28" spans="1:71" ht="13.25" customHeight="1" x14ac:dyDescent="0.25">
      <c r="A28" s="166" t="s">
        <v>214</v>
      </c>
      <c r="B28" s="167">
        <v>0</v>
      </c>
      <c r="C28" s="102"/>
      <c r="D28" s="167">
        <v>0</v>
      </c>
      <c r="E28" s="102"/>
      <c r="F28" s="167">
        <v>0</v>
      </c>
      <c r="G28" s="102"/>
      <c r="H28" s="167">
        <v>0</v>
      </c>
      <c r="I28" s="102"/>
      <c r="J28" s="167">
        <v>0</v>
      </c>
      <c r="K28" s="102"/>
      <c r="L28" s="167">
        <v>0</v>
      </c>
      <c r="M28" s="102"/>
      <c r="N28" s="167">
        <v>0</v>
      </c>
      <c r="O28" s="102"/>
      <c r="P28" s="167">
        <v>0</v>
      </c>
      <c r="Q28" s="102"/>
      <c r="R28" s="167">
        <v>0</v>
      </c>
      <c r="S28" s="102"/>
      <c r="T28" s="167">
        <v>0</v>
      </c>
      <c r="U28" s="102"/>
      <c r="V28" s="167">
        <v>0</v>
      </c>
      <c r="W28" s="102"/>
      <c r="X28" s="167">
        <v>-8055</v>
      </c>
      <c r="Y28" s="102"/>
      <c r="Z28" s="168">
        <v>0</v>
      </c>
      <c r="AA28" s="169">
        <v>0</v>
      </c>
      <c r="AB28" s="169">
        <v>0</v>
      </c>
      <c r="AC28" s="170">
        <v>-8613</v>
      </c>
      <c r="AD28" s="167">
        <v>-8613</v>
      </c>
      <c r="AE28" s="102"/>
      <c r="AF28" s="168">
        <v>0</v>
      </c>
      <c r="AG28" s="169">
        <v>0</v>
      </c>
      <c r="AH28" s="169">
        <v>0</v>
      </c>
      <c r="AI28" s="170">
        <v>0</v>
      </c>
      <c r="AJ28" s="167">
        <v>0</v>
      </c>
      <c r="AK28" s="102"/>
      <c r="AL28" s="168">
        <v>0</v>
      </c>
      <c r="AM28" s="169">
        <v>0</v>
      </c>
      <c r="AN28" s="169">
        <v>-4639</v>
      </c>
      <c r="AO28" s="170">
        <v>0</v>
      </c>
      <c r="AP28" s="167">
        <v>-4639</v>
      </c>
      <c r="AQ28" s="102"/>
      <c r="AR28" s="168">
        <v>0</v>
      </c>
      <c r="AS28" s="169">
        <v>0</v>
      </c>
      <c r="AT28" s="169">
        <v>0</v>
      </c>
      <c r="AU28" s="170">
        <v>0</v>
      </c>
      <c r="AV28" s="167">
        <v>0</v>
      </c>
      <c r="AW28" s="102"/>
      <c r="AX28" s="168">
        <v>0</v>
      </c>
      <c r="AY28" s="169">
        <v>0</v>
      </c>
      <c r="AZ28" s="169">
        <v>0</v>
      </c>
      <c r="BA28" s="170">
        <v>0</v>
      </c>
      <c r="BB28" s="171">
        <v>0</v>
      </c>
      <c r="BC28" s="225"/>
      <c r="BD28" s="172">
        <v>0</v>
      </c>
      <c r="BE28" s="173">
        <v>0</v>
      </c>
      <c r="BF28" s="173">
        <v>0</v>
      </c>
      <c r="BG28" s="173">
        <v>0</v>
      </c>
      <c r="BH28" s="175">
        <v>0</v>
      </c>
      <c r="BI28" s="225"/>
      <c r="BJ28" s="173">
        <v>0</v>
      </c>
      <c r="BK28" s="173">
        <v>0</v>
      </c>
      <c r="BL28" s="173">
        <v>0</v>
      </c>
      <c r="BM28" s="173">
        <v>0</v>
      </c>
      <c r="BN28" s="176">
        <v>0</v>
      </c>
      <c r="BO28" s="102"/>
      <c r="BP28" s="173">
        <v>0</v>
      </c>
      <c r="BQ28" s="174">
        <v>0</v>
      </c>
      <c r="BR28" s="176">
        <v>0</v>
      </c>
      <c r="BS28" s="104"/>
    </row>
    <row r="29" spans="1:71" ht="23.25" customHeight="1" x14ac:dyDescent="0.25">
      <c r="A29" s="166" t="s">
        <v>215</v>
      </c>
      <c r="B29" s="167">
        <v>0</v>
      </c>
      <c r="C29" s="102"/>
      <c r="D29" s="167">
        <v>0</v>
      </c>
      <c r="E29" s="102"/>
      <c r="F29" s="167">
        <v>0</v>
      </c>
      <c r="G29" s="102"/>
      <c r="H29" s="167">
        <v>0</v>
      </c>
      <c r="I29" s="102"/>
      <c r="J29" s="167">
        <v>0</v>
      </c>
      <c r="K29" s="102"/>
      <c r="L29" s="167">
        <v>0</v>
      </c>
      <c r="M29" s="102"/>
      <c r="N29" s="167">
        <v>0</v>
      </c>
      <c r="O29" s="102"/>
      <c r="P29" s="167">
        <v>0</v>
      </c>
      <c r="Q29" s="102"/>
      <c r="R29" s="167">
        <v>0</v>
      </c>
      <c r="S29" s="102"/>
      <c r="T29" s="167">
        <v>29</v>
      </c>
      <c r="U29" s="102"/>
      <c r="V29" s="167">
        <v>748</v>
      </c>
      <c r="W29" s="102"/>
      <c r="X29" s="167">
        <v>-6455</v>
      </c>
      <c r="Y29" s="102"/>
      <c r="Z29" s="168">
        <v>-7793</v>
      </c>
      <c r="AA29" s="169">
        <v>-3036</v>
      </c>
      <c r="AB29" s="169">
        <v>7657</v>
      </c>
      <c r="AC29" s="170">
        <v>-6027</v>
      </c>
      <c r="AD29" s="167">
        <v>-9199</v>
      </c>
      <c r="AE29" s="102"/>
      <c r="AF29" s="168">
        <v>3027</v>
      </c>
      <c r="AG29" s="169">
        <v>-16273</v>
      </c>
      <c r="AH29" s="169">
        <v>6031</v>
      </c>
      <c r="AI29" s="170">
        <v>1525</v>
      </c>
      <c r="AJ29" s="167">
        <v>-5690</v>
      </c>
      <c r="AK29" s="102"/>
      <c r="AL29" s="168">
        <v>8386</v>
      </c>
      <c r="AM29" s="169">
        <v>4889</v>
      </c>
      <c r="AN29" s="169">
        <v>-8064</v>
      </c>
      <c r="AO29" s="170">
        <v>14249</v>
      </c>
      <c r="AP29" s="167">
        <v>19460</v>
      </c>
      <c r="AQ29" s="102"/>
      <c r="AR29" s="168">
        <v>-2856</v>
      </c>
      <c r="AS29" s="169">
        <v>193</v>
      </c>
      <c r="AT29" s="169">
        <v>3939</v>
      </c>
      <c r="AU29" s="170">
        <v>-5640</v>
      </c>
      <c r="AV29" s="167">
        <v>-4364</v>
      </c>
      <c r="AW29" s="102"/>
      <c r="AX29" s="168">
        <v>5028</v>
      </c>
      <c r="AY29" s="169">
        <v>-3669</v>
      </c>
      <c r="AZ29" s="169">
        <v>-2386</v>
      </c>
      <c r="BA29" s="170">
        <v>225</v>
      </c>
      <c r="BB29" s="171">
        <v>-802</v>
      </c>
      <c r="BC29" s="225"/>
      <c r="BD29" s="172">
        <v>-4958000</v>
      </c>
      <c r="BE29" s="173">
        <v>1826000</v>
      </c>
      <c r="BF29" s="173">
        <v>5669000</v>
      </c>
      <c r="BG29" s="173">
        <v>-2297000</v>
      </c>
      <c r="BH29" s="175">
        <v>240000</v>
      </c>
      <c r="BI29" s="225"/>
      <c r="BJ29" s="173">
        <v>174000</v>
      </c>
      <c r="BK29" s="173">
        <v>-6476000</v>
      </c>
      <c r="BL29" s="173">
        <v>455000</v>
      </c>
      <c r="BM29" s="173">
        <v>6384000</v>
      </c>
      <c r="BN29" s="176">
        <v>537000</v>
      </c>
      <c r="BO29" s="102"/>
      <c r="BP29" s="173">
        <v>-749000</v>
      </c>
      <c r="BQ29" s="174">
        <v>-4233000</v>
      </c>
      <c r="BR29" s="176">
        <v>-4982000</v>
      </c>
      <c r="BS29" s="104"/>
    </row>
    <row r="30" spans="1:71" ht="13.25" customHeight="1" x14ac:dyDescent="0.25">
      <c r="A30" s="166" t="s">
        <v>216</v>
      </c>
      <c r="B30" s="167">
        <v>0</v>
      </c>
      <c r="C30" s="102"/>
      <c r="D30" s="167">
        <v>0</v>
      </c>
      <c r="E30" s="102"/>
      <c r="F30" s="167">
        <v>0</v>
      </c>
      <c r="G30" s="102"/>
      <c r="H30" s="167">
        <v>0</v>
      </c>
      <c r="I30" s="102"/>
      <c r="J30" s="167">
        <v>0</v>
      </c>
      <c r="K30" s="102"/>
      <c r="L30" s="167">
        <v>0</v>
      </c>
      <c r="M30" s="102"/>
      <c r="N30" s="167">
        <v>0</v>
      </c>
      <c r="O30" s="102"/>
      <c r="P30" s="167">
        <v>71</v>
      </c>
      <c r="Q30" s="102"/>
      <c r="R30" s="167">
        <v>361</v>
      </c>
      <c r="S30" s="102"/>
      <c r="T30" s="167">
        <v>1329</v>
      </c>
      <c r="U30" s="102"/>
      <c r="V30" s="167">
        <v>1328</v>
      </c>
      <c r="W30" s="102"/>
      <c r="X30" s="167">
        <v>4130</v>
      </c>
      <c r="Y30" s="102"/>
      <c r="Z30" s="168">
        <v>887</v>
      </c>
      <c r="AA30" s="169">
        <v>643</v>
      </c>
      <c r="AB30" s="169">
        <v>1265</v>
      </c>
      <c r="AC30" s="170">
        <v>2989</v>
      </c>
      <c r="AD30" s="167">
        <v>5784</v>
      </c>
      <c r="AE30" s="102"/>
      <c r="AF30" s="168">
        <v>670</v>
      </c>
      <c r="AG30" s="169">
        <v>1049</v>
      </c>
      <c r="AH30" s="169">
        <v>674</v>
      </c>
      <c r="AI30" s="170">
        <v>493</v>
      </c>
      <c r="AJ30" s="167">
        <v>2886</v>
      </c>
      <c r="AK30" s="102"/>
      <c r="AL30" s="168">
        <v>23</v>
      </c>
      <c r="AM30" s="169">
        <v>794</v>
      </c>
      <c r="AN30" s="169">
        <v>1312</v>
      </c>
      <c r="AO30" s="170">
        <v>2539</v>
      </c>
      <c r="AP30" s="167">
        <v>4668</v>
      </c>
      <c r="AQ30" s="102"/>
      <c r="AR30" s="168">
        <v>745</v>
      </c>
      <c r="AS30" s="169">
        <v>1675</v>
      </c>
      <c r="AT30" s="169">
        <v>2322</v>
      </c>
      <c r="AU30" s="170">
        <v>4467</v>
      </c>
      <c r="AV30" s="167">
        <v>9209</v>
      </c>
      <c r="AW30" s="102"/>
      <c r="AX30" s="168">
        <v>1365</v>
      </c>
      <c r="AY30" s="169">
        <v>1680</v>
      </c>
      <c r="AZ30" s="169">
        <v>1891</v>
      </c>
      <c r="BA30" s="170">
        <v>6347</v>
      </c>
      <c r="BB30" s="171">
        <v>11283</v>
      </c>
      <c r="BC30" s="225"/>
      <c r="BD30" s="172">
        <v>3192000</v>
      </c>
      <c r="BE30" s="173">
        <v>1637000</v>
      </c>
      <c r="BF30" s="173">
        <v>-2680000</v>
      </c>
      <c r="BG30" s="173">
        <v>4892000</v>
      </c>
      <c r="BH30" s="175">
        <v>7041000</v>
      </c>
      <c r="BI30" s="225"/>
      <c r="BJ30" s="173">
        <v>-471000</v>
      </c>
      <c r="BK30" s="173">
        <v>-1228000</v>
      </c>
      <c r="BL30" s="173">
        <v>-6505000</v>
      </c>
      <c r="BM30" s="173">
        <v>-5500000</v>
      </c>
      <c r="BN30" s="176">
        <v>-13704000</v>
      </c>
      <c r="BO30" s="102"/>
      <c r="BP30" s="173">
        <v>2158000</v>
      </c>
      <c r="BQ30" s="174">
        <v>9750000</v>
      </c>
      <c r="BR30" s="176">
        <v>11908000</v>
      </c>
      <c r="BS30" s="104"/>
    </row>
    <row r="31" spans="1:71" ht="13.25" customHeight="1" x14ac:dyDescent="0.25">
      <c r="A31" s="166" t="s">
        <v>217</v>
      </c>
      <c r="B31" s="167">
        <v>0</v>
      </c>
      <c r="C31" s="102"/>
      <c r="D31" s="167">
        <v>0</v>
      </c>
      <c r="E31" s="102"/>
      <c r="F31" s="167">
        <v>0</v>
      </c>
      <c r="G31" s="102"/>
      <c r="H31" s="167">
        <v>0</v>
      </c>
      <c r="I31" s="102"/>
      <c r="J31" s="167">
        <v>0</v>
      </c>
      <c r="K31" s="102"/>
      <c r="L31" s="167">
        <v>0</v>
      </c>
      <c r="M31" s="102"/>
      <c r="N31" s="167">
        <v>0</v>
      </c>
      <c r="O31" s="102"/>
      <c r="P31" s="167">
        <v>0</v>
      </c>
      <c r="Q31" s="102"/>
      <c r="R31" s="167">
        <v>0</v>
      </c>
      <c r="S31" s="102"/>
      <c r="T31" s="167">
        <v>0</v>
      </c>
      <c r="U31" s="102"/>
      <c r="V31" s="167">
        <v>0</v>
      </c>
      <c r="W31" s="102"/>
      <c r="X31" s="167">
        <v>0</v>
      </c>
      <c r="Y31" s="102"/>
      <c r="Z31" s="168">
        <v>-1587</v>
      </c>
      <c r="AA31" s="169">
        <v>-1549</v>
      </c>
      <c r="AB31" s="169">
        <v>0</v>
      </c>
      <c r="AC31" s="170">
        <v>0</v>
      </c>
      <c r="AD31" s="167">
        <v>-3136</v>
      </c>
      <c r="AE31" s="102"/>
      <c r="AF31" s="168">
        <v>0</v>
      </c>
      <c r="AG31" s="169">
        <v>0</v>
      </c>
      <c r="AH31" s="169">
        <v>0</v>
      </c>
      <c r="AI31" s="170">
        <v>0</v>
      </c>
      <c r="AJ31" s="167">
        <v>0</v>
      </c>
      <c r="AK31" s="102"/>
      <c r="AL31" s="168">
        <v>0</v>
      </c>
      <c r="AM31" s="169">
        <v>0</v>
      </c>
      <c r="AN31" s="169">
        <v>0</v>
      </c>
      <c r="AO31" s="170">
        <v>0</v>
      </c>
      <c r="AP31" s="167">
        <v>0</v>
      </c>
      <c r="AQ31" s="102"/>
      <c r="AR31" s="168">
        <v>0</v>
      </c>
      <c r="AS31" s="169">
        <v>0</v>
      </c>
      <c r="AT31" s="169">
        <v>0</v>
      </c>
      <c r="AU31" s="170">
        <v>0</v>
      </c>
      <c r="AV31" s="167">
        <v>0</v>
      </c>
      <c r="AW31" s="102"/>
      <c r="AX31" s="168">
        <v>0</v>
      </c>
      <c r="AY31" s="169">
        <v>0</v>
      </c>
      <c r="AZ31" s="169">
        <v>0</v>
      </c>
      <c r="BA31" s="170">
        <v>0</v>
      </c>
      <c r="BB31" s="171">
        <v>0</v>
      </c>
      <c r="BC31" s="225"/>
      <c r="BD31" s="172">
        <v>0</v>
      </c>
      <c r="BE31" s="173">
        <v>0</v>
      </c>
      <c r="BF31" s="173">
        <v>0</v>
      </c>
      <c r="BG31" s="173">
        <v>0</v>
      </c>
      <c r="BH31" s="175">
        <v>0</v>
      </c>
      <c r="BI31" s="225"/>
      <c r="BJ31" s="173">
        <v>0</v>
      </c>
      <c r="BK31" s="173">
        <v>0</v>
      </c>
      <c r="BL31" s="173">
        <v>0</v>
      </c>
      <c r="BM31" s="173">
        <v>0</v>
      </c>
      <c r="BN31" s="176">
        <v>0</v>
      </c>
      <c r="BO31" s="102"/>
      <c r="BP31" s="173">
        <v>0</v>
      </c>
      <c r="BQ31" s="174">
        <v>0</v>
      </c>
      <c r="BR31" s="176">
        <v>0</v>
      </c>
      <c r="BS31" s="104"/>
    </row>
    <row r="32" spans="1:71" ht="13.25" customHeight="1" x14ac:dyDescent="0.25">
      <c r="A32" s="166" t="s">
        <v>218</v>
      </c>
      <c r="B32" s="231"/>
      <c r="C32" s="102"/>
      <c r="D32" s="231"/>
      <c r="E32" s="102"/>
      <c r="F32" s="231"/>
      <c r="G32" s="102"/>
      <c r="H32" s="231"/>
      <c r="I32" s="102"/>
      <c r="J32" s="231"/>
      <c r="K32" s="102"/>
      <c r="L32" s="231"/>
      <c r="M32" s="102"/>
      <c r="N32" s="231"/>
      <c r="O32" s="102"/>
      <c r="P32" s="231"/>
      <c r="Q32" s="102"/>
      <c r="R32" s="231"/>
      <c r="S32" s="102"/>
      <c r="T32" s="231"/>
      <c r="U32" s="102"/>
      <c r="V32" s="231"/>
      <c r="W32" s="102"/>
      <c r="X32" s="231"/>
      <c r="Y32" s="102"/>
      <c r="Z32" s="104"/>
      <c r="AD32" s="231"/>
      <c r="AE32" s="102"/>
      <c r="AF32" s="104"/>
      <c r="AJ32" s="231"/>
      <c r="AK32" s="102"/>
      <c r="AL32" s="104"/>
      <c r="AP32" s="231"/>
      <c r="AQ32" s="102"/>
      <c r="AR32" s="104"/>
      <c r="AV32" s="231"/>
      <c r="AW32" s="102"/>
      <c r="AX32" s="104"/>
      <c r="BB32" s="232"/>
      <c r="BC32" s="225"/>
      <c r="BD32" s="236"/>
      <c r="BH32" s="237"/>
      <c r="BI32" s="225"/>
      <c r="BN32" s="165"/>
      <c r="BO32" s="102"/>
      <c r="BQ32" s="164"/>
      <c r="BR32" s="165"/>
      <c r="BS32" s="104"/>
    </row>
    <row r="33" spans="1:71" ht="13.25" customHeight="1" x14ac:dyDescent="0.25">
      <c r="A33" s="177" t="s">
        <v>219</v>
      </c>
      <c r="B33" s="167">
        <v>-233</v>
      </c>
      <c r="C33" s="102"/>
      <c r="D33" s="167">
        <v>-457</v>
      </c>
      <c r="E33" s="102"/>
      <c r="F33" s="167">
        <v>-266</v>
      </c>
      <c r="G33" s="102"/>
      <c r="H33" s="167">
        <v>-3124</v>
      </c>
      <c r="I33" s="102"/>
      <c r="J33" s="167">
        <v>-1257</v>
      </c>
      <c r="K33" s="102"/>
      <c r="L33" s="167">
        <v>276</v>
      </c>
      <c r="M33" s="102"/>
      <c r="N33" s="167">
        <v>-3727</v>
      </c>
      <c r="O33" s="102"/>
      <c r="P33" s="167">
        <v>-3454</v>
      </c>
      <c r="Q33" s="102"/>
      <c r="R33" s="167">
        <v>-1405</v>
      </c>
      <c r="S33" s="102"/>
      <c r="T33" s="167">
        <v>-1532</v>
      </c>
      <c r="U33" s="102"/>
      <c r="V33" s="167">
        <v>4008</v>
      </c>
      <c r="W33" s="102"/>
      <c r="X33" s="167">
        <v>2057</v>
      </c>
      <c r="Y33" s="102"/>
      <c r="Z33" s="168">
        <v>-5943</v>
      </c>
      <c r="AA33" s="169">
        <v>4314</v>
      </c>
      <c r="AB33" s="169">
        <v>3999</v>
      </c>
      <c r="AC33" s="170">
        <v>4396</v>
      </c>
      <c r="AD33" s="167">
        <v>6766</v>
      </c>
      <c r="AE33" s="102"/>
      <c r="AF33" s="168">
        <v>2917</v>
      </c>
      <c r="AG33" s="169">
        <v>-2095</v>
      </c>
      <c r="AH33" s="169">
        <v>2612</v>
      </c>
      <c r="AI33" s="170">
        <v>1267</v>
      </c>
      <c r="AJ33" s="167">
        <v>4701</v>
      </c>
      <c r="AK33" s="102"/>
      <c r="AL33" s="168">
        <v>-8839</v>
      </c>
      <c r="AM33" s="169">
        <v>-7617</v>
      </c>
      <c r="AN33" s="169">
        <v>1760</v>
      </c>
      <c r="AO33" s="170">
        <v>9573</v>
      </c>
      <c r="AP33" s="167">
        <v>-5123</v>
      </c>
      <c r="AQ33" s="102"/>
      <c r="AR33" s="168">
        <v>-7291</v>
      </c>
      <c r="AS33" s="169">
        <v>-4575</v>
      </c>
      <c r="AT33" s="169">
        <v>-1946</v>
      </c>
      <c r="AU33" s="170">
        <v>9626</v>
      </c>
      <c r="AV33" s="167">
        <v>-4186</v>
      </c>
      <c r="AW33" s="102"/>
      <c r="AX33" s="168">
        <v>-6595</v>
      </c>
      <c r="AY33" s="169">
        <v>-1645</v>
      </c>
      <c r="AZ33" s="169">
        <v>21990</v>
      </c>
      <c r="BA33" s="170">
        <v>12909</v>
      </c>
      <c r="BB33" s="171">
        <v>26659</v>
      </c>
      <c r="BC33" s="225"/>
      <c r="BD33" s="172">
        <v>-12448000</v>
      </c>
      <c r="BE33" s="173">
        <v>-1811000</v>
      </c>
      <c r="BF33" s="173">
        <v>4608000</v>
      </c>
      <c r="BG33" s="173">
        <v>-1823000</v>
      </c>
      <c r="BH33" s="175">
        <v>-11474000</v>
      </c>
      <c r="BI33" s="225"/>
      <c r="BJ33" s="173">
        <v>-7149000</v>
      </c>
      <c r="BK33" s="173">
        <v>-5953000</v>
      </c>
      <c r="BL33" s="173">
        <v>-4662000</v>
      </c>
      <c r="BM33" s="173">
        <v>-355000</v>
      </c>
      <c r="BN33" s="176">
        <v>-18119000</v>
      </c>
      <c r="BO33" s="102"/>
      <c r="BP33" s="173">
        <v>-9460000</v>
      </c>
      <c r="BQ33" s="174">
        <v>3995000</v>
      </c>
      <c r="BR33" s="176">
        <v>-5465000</v>
      </c>
      <c r="BS33" s="104"/>
    </row>
    <row r="34" spans="1:71" ht="13.25" customHeight="1" x14ac:dyDescent="0.25">
      <c r="A34" s="177" t="s">
        <v>220</v>
      </c>
      <c r="B34" s="167">
        <v>0</v>
      </c>
      <c r="C34" s="102"/>
      <c r="D34" s="167">
        <v>0</v>
      </c>
      <c r="E34" s="102"/>
      <c r="F34" s="167">
        <v>-351</v>
      </c>
      <c r="G34" s="102"/>
      <c r="H34" s="167">
        <v>0</v>
      </c>
      <c r="I34" s="102"/>
      <c r="J34" s="167">
        <v>0</v>
      </c>
      <c r="K34" s="102"/>
      <c r="L34" s="167">
        <v>0</v>
      </c>
      <c r="M34" s="102"/>
      <c r="N34" s="167">
        <v>0</v>
      </c>
      <c r="O34" s="102"/>
      <c r="P34" s="167">
        <v>0</v>
      </c>
      <c r="Q34" s="102"/>
      <c r="R34" s="167">
        <v>0</v>
      </c>
      <c r="S34" s="102"/>
      <c r="T34" s="167">
        <v>0</v>
      </c>
      <c r="U34" s="102"/>
      <c r="V34" s="167">
        <v>0</v>
      </c>
      <c r="W34" s="102"/>
      <c r="X34" s="167">
        <v>0</v>
      </c>
      <c r="Y34" s="102"/>
      <c r="Z34" s="168">
        <v>0</v>
      </c>
      <c r="AA34" s="169">
        <v>0</v>
      </c>
      <c r="AB34" s="169">
        <v>0</v>
      </c>
      <c r="AC34" s="170">
        <v>0</v>
      </c>
      <c r="AD34" s="167">
        <v>0</v>
      </c>
      <c r="AE34" s="102"/>
      <c r="AF34" s="168">
        <v>0</v>
      </c>
      <c r="AG34" s="169">
        <v>0</v>
      </c>
      <c r="AH34" s="169">
        <v>0</v>
      </c>
      <c r="AI34" s="170">
        <v>0</v>
      </c>
      <c r="AJ34" s="167">
        <v>0</v>
      </c>
      <c r="AK34" s="102"/>
      <c r="AL34" s="168">
        <v>0</v>
      </c>
      <c r="AM34" s="169">
        <v>0</v>
      </c>
      <c r="AN34" s="169">
        <v>0</v>
      </c>
      <c r="AO34" s="170">
        <v>0</v>
      </c>
      <c r="AP34" s="167">
        <v>0</v>
      </c>
      <c r="AQ34" s="102"/>
      <c r="AR34" s="168">
        <v>0</v>
      </c>
      <c r="AS34" s="169">
        <v>0</v>
      </c>
      <c r="AT34" s="169">
        <v>0</v>
      </c>
      <c r="AU34" s="170">
        <v>0</v>
      </c>
      <c r="AV34" s="167">
        <v>0</v>
      </c>
      <c r="AW34" s="102"/>
      <c r="AX34" s="168">
        <v>0</v>
      </c>
      <c r="AY34" s="169">
        <v>0</v>
      </c>
      <c r="AZ34" s="169">
        <v>0</v>
      </c>
      <c r="BA34" s="170">
        <v>0</v>
      </c>
      <c r="BB34" s="171">
        <v>0</v>
      </c>
      <c r="BC34" s="225"/>
      <c r="BD34" s="172">
        <v>0</v>
      </c>
      <c r="BE34" s="173">
        <v>0</v>
      </c>
      <c r="BF34" s="173">
        <v>0</v>
      </c>
      <c r="BG34" s="173">
        <v>0</v>
      </c>
      <c r="BH34" s="175">
        <v>0</v>
      </c>
      <c r="BI34" s="225"/>
      <c r="BJ34" s="173">
        <v>0</v>
      </c>
      <c r="BK34" s="173">
        <v>0</v>
      </c>
      <c r="BL34" s="173">
        <v>0</v>
      </c>
      <c r="BM34" s="173">
        <v>0</v>
      </c>
      <c r="BN34" s="176">
        <v>0</v>
      </c>
      <c r="BO34" s="102"/>
      <c r="BP34" s="173">
        <v>0</v>
      </c>
      <c r="BQ34" s="174">
        <v>0</v>
      </c>
      <c r="BR34" s="176">
        <v>0</v>
      </c>
      <c r="BS34" s="104"/>
    </row>
    <row r="35" spans="1:71" ht="13.25" customHeight="1" x14ac:dyDescent="0.25">
      <c r="A35" s="177" t="s">
        <v>148</v>
      </c>
      <c r="B35" s="167">
        <v>-46</v>
      </c>
      <c r="C35" s="102"/>
      <c r="D35" s="167">
        <v>-316</v>
      </c>
      <c r="E35" s="102"/>
      <c r="F35" s="167">
        <v>-1030</v>
      </c>
      <c r="G35" s="102"/>
      <c r="H35" s="167">
        <v>298</v>
      </c>
      <c r="I35" s="102"/>
      <c r="J35" s="167">
        <v>-1309</v>
      </c>
      <c r="K35" s="102"/>
      <c r="L35" s="167">
        <v>-1921</v>
      </c>
      <c r="M35" s="102"/>
      <c r="N35" s="167">
        <v>-2224</v>
      </c>
      <c r="O35" s="102"/>
      <c r="P35" s="167">
        <v>-1466</v>
      </c>
      <c r="Q35" s="102"/>
      <c r="R35" s="167">
        <v>1150</v>
      </c>
      <c r="S35" s="102"/>
      <c r="T35" s="167">
        <v>-525</v>
      </c>
      <c r="U35" s="102"/>
      <c r="V35" s="167">
        <v>-1055</v>
      </c>
      <c r="W35" s="102"/>
      <c r="X35" s="167">
        <v>-4491</v>
      </c>
      <c r="Y35" s="102"/>
      <c r="Z35" s="168">
        <v>-1710</v>
      </c>
      <c r="AA35" s="169">
        <v>-1377</v>
      </c>
      <c r="AB35" s="169">
        <v>1771</v>
      </c>
      <c r="AC35" s="170">
        <v>1305</v>
      </c>
      <c r="AD35" s="167">
        <v>-11</v>
      </c>
      <c r="AE35" s="102"/>
      <c r="AF35" s="168">
        <v>-1220</v>
      </c>
      <c r="AG35" s="169">
        <v>-2967</v>
      </c>
      <c r="AH35" s="169">
        <v>-2949</v>
      </c>
      <c r="AI35" s="170">
        <v>-1563</v>
      </c>
      <c r="AJ35" s="167">
        <v>-8699</v>
      </c>
      <c r="AK35" s="102"/>
      <c r="AL35" s="168">
        <v>-8985</v>
      </c>
      <c r="AM35" s="169">
        <v>1628</v>
      </c>
      <c r="AN35" s="169">
        <v>-4747</v>
      </c>
      <c r="AO35" s="170">
        <v>5036</v>
      </c>
      <c r="AP35" s="167">
        <v>-7068</v>
      </c>
      <c r="AQ35" s="102"/>
      <c r="AR35" s="168">
        <v>-11316</v>
      </c>
      <c r="AS35" s="169">
        <v>1862</v>
      </c>
      <c r="AT35" s="169">
        <v>377</v>
      </c>
      <c r="AU35" s="170">
        <v>5450</v>
      </c>
      <c r="AV35" s="167">
        <v>-3627</v>
      </c>
      <c r="AW35" s="102"/>
      <c r="AX35" s="168">
        <v>-6410</v>
      </c>
      <c r="AY35" s="169">
        <v>-4270</v>
      </c>
      <c r="AZ35" s="169">
        <v>2804</v>
      </c>
      <c r="BA35" s="170">
        <v>-10452</v>
      </c>
      <c r="BB35" s="171">
        <v>-18328</v>
      </c>
      <c r="BC35" s="225"/>
      <c r="BD35" s="172">
        <v>-3111000</v>
      </c>
      <c r="BE35" s="173">
        <v>3621000</v>
      </c>
      <c r="BF35" s="173">
        <v>4472000</v>
      </c>
      <c r="BG35" s="173">
        <v>11400000</v>
      </c>
      <c r="BH35" s="175">
        <v>16382000</v>
      </c>
      <c r="BI35" s="225"/>
      <c r="BJ35" s="173">
        <v>-11744000</v>
      </c>
      <c r="BK35" s="173">
        <v>-11583000</v>
      </c>
      <c r="BL35" s="173">
        <v>-8637000</v>
      </c>
      <c r="BM35" s="173">
        <v>-12125000</v>
      </c>
      <c r="BN35" s="176">
        <v>-44089000</v>
      </c>
      <c r="BO35" s="102"/>
      <c r="BP35" s="173">
        <v>-36434000</v>
      </c>
      <c r="BQ35" s="174">
        <v>10185000</v>
      </c>
      <c r="BR35" s="176">
        <v>-26249000</v>
      </c>
      <c r="BS35" s="104"/>
    </row>
    <row r="36" spans="1:71" ht="13.25" customHeight="1" x14ac:dyDescent="0.25">
      <c r="A36" s="177" t="s">
        <v>221</v>
      </c>
      <c r="B36" s="167">
        <v>-281</v>
      </c>
      <c r="C36" s="102"/>
      <c r="D36" s="167">
        <v>-1774</v>
      </c>
      <c r="E36" s="102"/>
      <c r="F36" s="167">
        <v>-1682</v>
      </c>
      <c r="G36" s="102"/>
      <c r="H36" s="167">
        <v>-3177</v>
      </c>
      <c r="I36" s="102"/>
      <c r="J36" s="167">
        <v>-2173</v>
      </c>
      <c r="K36" s="102"/>
      <c r="L36" s="167">
        <v>-4879</v>
      </c>
      <c r="M36" s="102"/>
      <c r="N36" s="167">
        <v>3792</v>
      </c>
      <c r="O36" s="102"/>
      <c r="P36" s="167">
        <v>9936</v>
      </c>
      <c r="Q36" s="102"/>
      <c r="R36" s="167">
        <v>-5768</v>
      </c>
      <c r="S36" s="102"/>
      <c r="T36" s="167">
        <v>10791</v>
      </c>
      <c r="U36" s="102"/>
      <c r="V36" s="167">
        <v>-15336</v>
      </c>
      <c r="W36" s="102"/>
      <c r="X36" s="167">
        <v>8597</v>
      </c>
      <c r="Y36" s="102"/>
      <c r="Z36" s="168">
        <v>3157</v>
      </c>
      <c r="AA36" s="169">
        <v>-5551</v>
      </c>
      <c r="AB36" s="169">
        <v>-1875</v>
      </c>
      <c r="AC36" s="170">
        <v>-3399</v>
      </c>
      <c r="AD36" s="167">
        <v>-7668</v>
      </c>
      <c r="AE36" s="102"/>
      <c r="AF36" s="168">
        <v>671</v>
      </c>
      <c r="AG36" s="169">
        <v>-14961</v>
      </c>
      <c r="AH36" s="169">
        <v>16679</v>
      </c>
      <c r="AI36" s="170">
        <v>-1868</v>
      </c>
      <c r="AJ36" s="167">
        <v>521</v>
      </c>
      <c r="AK36" s="102"/>
      <c r="AL36" s="168">
        <v>-4893</v>
      </c>
      <c r="AM36" s="169">
        <v>719</v>
      </c>
      <c r="AN36" s="169">
        <v>4310</v>
      </c>
      <c r="AO36" s="170">
        <v>-2608</v>
      </c>
      <c r="AP36" s="167">
        <v>-2472</v>
      </c>
      <c r="AQ36" s="102"/>
      <c r="AR36" s="168">
        <v>783</v>
      </c>
      <c r="AS36" s="169">
        <v>-9180</v>
      </c>
      <c r="AT36" s="169">
        <v>3079</v>
      </c>
      <c r="AU36" s="170">
        <v>9793</v>
      </c>
      <c r="AV36" s="167">
        <v>4475</v>
      </c>
      <c r="AW36" s="102"/>
      <c r="AX36" s="168">
        <v>737</v>
      </c>
      <c r="AY36" s="169">
        <v>-2992</v>
      </c>
      <c r="AZ36" s="169">
        <v>13886</v>
      </c>
      <c r="BA36" s="170">
        <v>315</v>
      </c>
      <c r="BB36" s="171">
        <v>11946</v>
      </c>
      <c r="BC36" s="225"/>
      <c r="BD36" s="172">
        <v>2523000</v>
      </c>
      <c r="BE36" s="173">
        <v>-2445000</v>
      </c>
      <c r="BF36" s="173">
        <v>-5320000</v>
      </c>
      <c r="BG36" s="173">
        <v>2636000</v>
      </c>
      <c r="BH36" s="175">
        <v>-2606000</v>
      </c>
      <c r="BI36" s="225"/>
      <c r="BJ36" s="173">
        <v>-4832000</v>
      </c>
      <c r="BK36" s="173">
        <v>-5137000</v>
      </c>
      <c r="BL36" s="173">
        <v>-8807000</v>
      </c>
      <c r="BM36" s="173">
        <v>12787000</v>
      </c>
      <c r="BN36" s="176">
        <v>-5989000</v>
      </c>
      <c r="BO36" s="102"/>
      <c r="BP36" s="173">
        <v>3151000</v>
      </c>
      <c r="BQ36" s="174">
        <v>-16327000</v>
      </c>
      <c r="BR36" s="176">
        <v>-13176000</v>
      </c>
      <c r="BS36" s="104"/>
    </row>
    <row r="37" spans="1:71" ht="13.25" customHeight="1" x14ac:dyDescent="0.25">
      <c r="A37" s="177" t="s">
        <v>163</v>
      </c>
      <c r="B37" s="167">
        <v>-522</v>
      </c>
      <c r="C37" s="102"/>
      <c r="D37" s="167">
        <v>1665</v>
      </c>
      <c r="E37" s="102"/>
      <c r="F37" s="167">
        <v>1649</v>
      </c>
      <c r="G37" s="102"/>
      <c r="H37" s="167">
        <v>-240</v>
      </c>
      <c r="I37" s="102"/>
      <c r="J37" s="167">
        <v>2439</v>
      </c>
      <c r="K37" s="102"/>
      <c r="L37" s="167">
        <v>3148</v>
      </c>
      <c r="M37" s="102"/>
      <c r="N37" s="167">
        <v>6176</v>
      </c>
      <c r="O37" s="102"/>
      <c r="P37" s="167">
        <v>-2610</v>
      </c>
      <c r="Q37" s="102"/>
      <c r="R37" s="167">
        <v>5667</v>
      </c>
      <c r="S37" s="102"/>
      <c r="T37" s="167">
        <v>557</v>
      </c>
      <c r="U37" s="102"/>
      <c r="V37" s="167">
        <v>14945</v>
      </c>
      <c r="W37" s="102"/>
      <c r="X37" s="167">
        <v>-4026</v>
      </c>
      <c r="Y37" s="102"/>
      <c r="Z37" s="168">
        <v>10520</v>
      </c>
      <c r="AA37" s="169">
        <v>10259</v>
      </c>
      <c r="AB37" s="169">
        <v>-8283</v>
      </c>
      <c r="AC37" s="170">
        <v>13174</v>
      </c>
      <c r="AD37" s="167">
        <v>25670</v>
      </c>
      <c r="AE37" s="102"/>
      <c r="AF37" s="168">
        <v>-7952</v>
      </c>
      <c r="AG37" s="169">
        <v>29760</v>
      </c>
      <c r="AH37" s="169">
        <v>-11900</v>
      </c>
      <c r="AI37" s="170">
        <v>15424</v>
      </c>
      <c r="AJ37" s="167">
        <v>25332</v>
      </c>
      <c r="AK37" s="102"/>
      <c r="AL37" s="168">
        <v>-1621</v>
      </c>
      <c r="AM37" s="169">
        <v>45225</v>
      </c>
      <c r="AN37" s="169">
        <v>-25156</v>
      </c>
      <c r="AO37" s="170">
        <v>3334</v>
      </c>
      <c r="AP37" s="167">
        <v>21782</v>
      </c>
      <c r="AQ37" s="102"/>
      <c r="AR37" s="168">
        <v>1586</v>
      </c>
      <c r="AS37" s="169">
        <v>47253</v>
      </c>
      <c r="AT37" s="169">
        <v>-36432</v>
      </c>
      <c r="AU37" s="170">
        <v>7428</v>
      </c>
      <c r="AV37" s="167">
        <v>19835</v>
      </c>
      <c r="AW37" s="102"/>
      <c r="AX37" s="168">
        <v>-11038</v>
      </c>
      <c r="AY37" s="169">
        <v>35470</v>
      </c>
      <c r="AZ37" s="169">
        <v>-18842</v>
      </c>
      <c r="BA37" s="170">
        <v>-23137</v>
      </c>
      <c r="BB37" s="171">
        <v>-17547</v>
      </c>
      <c r="BC37" s="225"/>
      <c r="BD37" s="172">
        <v>38684000</v>
      </c>
      <c r="BE37" s="173">
        <v>22116000</v>
      </c>
      <c r="BF37" s="173">
        <v>-50210000</v>
      </c>
      <c r="BG37" s="173">
        <v>18777000</v>
      </c>
      <c r="BH37" s="175">
        <v>29367000</v>
      </c>
      <c r="BI37" s="225"/>
      <c r="BJ37" s="173">
        <v>10290000</v>
      </c>
      <c r="BK37" s="173">
        <v>59028000</v>
      </c>
      <c r="BL37" s="173">
        <v>-33458000</v>
      </c>
      <c r="BM37" s="173">
        <v>74117000</v>
      </c>
      <c r="BN37" s="176">
        <v>109977000</v>
      </c>
      <c r="BO37" s="102"/>
      <c r="BP37" s="173">
        <v>-12013000</v>
      </c>
      <c r="BQ37" s="174">
        <v>22973000</v>
      </c>
      <c r="BR37" s="176">
        <v>10960000</v>
      </c>
      <c r="BS37" s="104"/>
    </row>
    <row r="38" spans="1:71" ht="13.25" customHeight="1" x14ac:dyDescent="0.25">
      <c r="A38" s="177" t="s">
        <v>222</v>
      </c>
      <c r="B38" s="178">
        <v>3291</v>
      </c>
      <c r="C38" s="102"/>
      <c r="D38" s="178">
        <v>4939</v>
      </c>
      <c r="E38" s="102"/>
      <c r="F38" s="178">
        <v>4235</v>
      </c>
      <c r="G38" s="102"/>
      <c r="H38" s="178">
        <v>7061</v>
      </c>
      <c r="I38" s="102"/>
      <c r="J38" s="178">
        <v>13457</v>
      </c>
      <c r="K38" s="102"/>
      <c r="L38" s="178">
        <v>24804</v>
      </c>
      <c r="M38" s="102"/>
      <c r="N38" s="178">
        <v>19707</v>
      </c>
      <c r="O38" s="102"/>
      <c r="P38" s="178">
        <v>5996</v>
      </c>
      <c r="Q38" s="102"/>
      <c r="R38" s="178">
        <v>19720</v>
      </c>
      <c r="S38" s="102"/>
      <c r="T38" s="178">
        <v>11660</v>
      </c>
      <c r="U38" s="102"/>
      <c r="V38" s="178">
        <v>515</v>
      </c>
      <c r="W38" s="102"/>
      <c r="X38" s="178">
        <v>41296</v>
      </c>
      <c r="Y38" s="102"/>
      <c r="Z38" s="179">
        <v>-11874</v>
      </c>
      <c r="AA38" s="180">
        <v>36858</v>
      </c>
      <c r="AB38" s="180">
        <v>-13846</v>
      </c>
      <c r="AC38" s="181">
        <v>2791</v>
      </c>
      <c r="AD38" s="178">
        <v>13929</v>
      </c>
      <c r="AE38" s="102"/>
      <c r="AF38" s="179">
        <v>-5127</v>
      </c>
      <c r="AG38" s="180">
        <v>28521</v>
      </c>
      <c r="AH38" s="180">
        <v>-16638</v>
      </c>
      <c r="AI38" s="181">
        <v>-27427</v>
      </c>
      <c r="AJ38" s="178">
        <v>-20671</v>
      </c>
      <c r="AK38" s="102"/>
      <c r="AL38" s="179">
        <v>16847</v>
      </c>
      <c r="AM38" s="180">
        <v>20347</v>
      </c>
      <c r="AN38" s="180">
        <v>-54234</v>
      </c>
      <c r="AO38" s="181">
        <v>-25504</v>
      </c>
      <c r="AP38" s="178">
        <v>-42544</v>
      </c>
      <c r="AQ38" s="102"/>
      <c r="AR38" s="179">
        <v>15658</v>
      </c>
      <c r="AS38" s="180">
        <v>26831</v>
      </c>
      <c r="AT38" s="180">
        <v>-17107</v>
      </c>
      <c r="AU38" s="181">
        <v>-13579</v>
      </c>
      <c r="AV38" s="178">
        <v>11803</v>
      </c>
      <c r="AW38" s="102"/>
      <c r="AX38" s="179">
        <v>27505</v>
      </c>
      <c r="AY38" s="180">
        <v>18720</v>
      </c>
      <c r="AZ38" s="180">
        <v>-51886</v>
      </c>
      <c r="BA38" s="181">
        <v>42427</v>
      </c>
      <c r="BB38" s="182">
        <v>36766</v>
      </c>
      <c r="BC38" s="225"/>
      <c r="BD38" s="183">
        <v>26708000</v>
      </c>
      <c r="BE38" s="184">
        <v>22172000</v>
      </c>
      <c r="BF38" s="184">
        <v>-12721000</v>
      </c>
      <c r="BG38" s="184">
        <v>-12941000</v>
      </c>
      <c r="BH38" s="185">
        <v>23218000</v>
      </c>
      <c r="BI38" s="225"/>
      <c r="BJ38" s="184">
        <v>17493000</v>
      </c>
      <c r="BK38" s="184">
        <v>2092000</v>
      </c>
      <c r="BL38" s="184">
        <v>6916000</v>
      </c>
      <c r="BM38" s="184">
        <v>7074000</v>
      </c>
      <c r="BN38" s="186">
        <v>33575000</v>
      </c>
      <c r="BO38" s="102"/>
      <c r="BP38" s="184">
        <v>16312000</v>
      </c>
      <c r="BQ38" s="187">
        <v>-17463000</v>
      </c>
      <c r="BR38" s="186">
        <v>-1151000</v>
      </c>
      <c r="BS38" s="104"/>
    </row>
    <row r="39" spans="1:71" ht="13.25" customHeight="1" x14ac:dyDescent="0.25">
      <c r="A39" s="145" t="s">
        <v>223</v>
      </c>
      <c r="B39" s="188">
        <v>9169</v>
      </c>
      <c r="C39" s="102"/>
      <c r="D39" s="188">
        <v>-6671</v>
      </c>
      <c r="E39" s="102"/>
      <c r="F39" s="188">
        <v>34637</v>
      </c>
      <c r="G39" s="102"/>
      <c r="H39" s="188">
        <v>54240</v>
      </c>
      <c r="I39" s="102"/>
      <c r="J39" s="188">
        <v>89032</v>
      </c>
      <c r="K39" s="102"/>
      <c r="L39" s="188">
        <v>129654</v>
      </c>
      <c r="M39" s="102"/>
      <c r="N39" s="188">
        <v>159973</v>
      </c>
      <c r="O39" s="102"/>
      <c r="P39" s="188">
        <v>165149</v>
      </c>
      <c r="Q39" s="102"/>
      <c r="R39" s="188">
        <v>146749</v>
      </c>
      <c r="S39" s="102"/>
      <c r="T39" s="188">
        <v>141808</v>
      </c>
      <c r="U39" s="102"/>
      <c r="V39" s="188">
        <v>153739</v>
      </c>
      <c r="W39" s="102"/>
      <c r="X39" s="188">
        <v>242022</v>
      </c>
      <c r="Y39" s="102"/>
      <c r="Z39" s="189">
        <v>27426</v>
      </c>
      <c r="AA39" s="190">
        <v>134889</v>
      </c>
      <c r="AB39" s="190">
        <v>32905</v>
      </c>
      <c r="AC39" s="191">
        <v>52138</v>
      </c>
      <c r="AD39" s="188">
        <v>247358</v>
      </c>
      <c r="AE39" s="102"/>
      <c r="AF39" s="189">
        <v>9600</v>
      </c>
      <c r="AG39" s="190">
        <v>105059</v>
      </c>
      <c r="AH39" s="190">
        <v>8985</v>
      </c>
      <c r="AI39" s="191">
        <v>33092</v>
      </c>
      <c r="AJ39" s="188">
        <v>156736</v>
      </c>
      <c r="AK39" s="102"/>
      <c r="AL39" s="189">
        <v>16379</v>
      </c>
      <c r="AM39" s="190">
        <v>160363</v>
      </c>
      <c r="AN39" s="190">
        <v>-32109</v>
      </c>
      <c r="AO39" s="191">
        <v>47699</v>
      </c>
      <c r="AP39" s="188">
        <v>192332</v>
      </c>
      <c r="AQ39" s="102"/>
      <c r="AR39" s="189">
        <v>22220</v>
      </c>
      <c r="AS39" s="190">
        <v>183270</v>
      </c>
      <c r="AT39" s="190">
        <v>16980</v>
      </c>
      <c r="AU39" s="191">
        <v>108625</v>
      </c>
      <c r="AV39" s="188">
        <v>331095</v>
      </c>
      <c r="AW39" s="102"/>
      <c r="AX39" s="189">
        <v>62905</v>
      </c>
      <c r="AY39" s="190">
        <v>202192</v>
      </c>
      <c r="AZ39" s="190">
        <v>18964</v>
      </c>
      <c r="BA39" s="191">
        <v>54383</v>
      </c>
      <c r="BB39" s="192">
        <v>338444</v>
      </c>
      <c r="BC39" s="225"/>
      <c r="BD39" s="193">
        <v>105681000</v>
      </c>
      <c r="BE39" s="194">
        <v>150487000</v>
      </c>
      <c r="BF39" s="194">
        <v>-37220000</v>
      </c>
      <c r="BG39" s="194">
        <v>46273000</v>
      </c>
      <c r="BH39" s="195">
        <v>265221000</v>
      </c>
      <c r="BI39" s="225"/>
      <c r="BJ39" s="194">
        <v>36567000</v>
      </c>
      <c r="BK39" s="194">
        <v>143344000</v>
      </c>
      <c r="BL39" s="194">
        <v>-48195000</v>
      </c>
      <c r="BM39" s="194">
        <v>87820000</v>
      </c>
      <c r="BN39" s="196">
        <v>219536000</v>
      </c>
      <c r="BO39" s="102"/>
      <c r="BP39" s="194">
        <v>-25251000</v>
      </c>
      <c r="BQ39" s="197">
        <v>81126000</v>
      </c>
      <c r="BR39" s="196">
        <v>55875000</v>
      </c>
      <c r="BS39" s="104"/>
    </row>
    <row r="40" spans="1:71" ht="13.25" customHeight="1" x14ac:dyDescent="0.25">
      <c r="A40" s="84" t="s">
        <v>224</v>
      </c>
      <c r="B40" s="223"/>
      <c r="C40" s="102"/>
      <c r="D40" s="223"/>
      <c r="E40" s="102"/>
      <c r="F40" s="223"/>
      <c r="G40" s="102"/>
      <c r="H40" s="223"/>
      <c r="I40" s="102"/>
      <c r="J40" s="223"/>
      <c r="K40" s="102"/>
      <c r="L40" s="223"/>
      <c r="M40" s="102"/>
      <c r="N40" s="223"/>
      <c r="O40" s="102"/>
      <c r="P40" s="223"/>
      <c r="Q40" s="102"/>
      <c r="R40" s="223"/>
      <c r="S40" s="102"/>
      <c r="T40" s="223"/>
      <c r="U40" s="102"/>
      <c r="V40" s="223"/>
      <c r="W40" s="102"/>
      <c r="X40" s="223"/>
      <c r="Y40" s="102"/>
      <c r="Z40" s="107"/>
      <c r="AA40" s="108"/>
      <c r="AB40" s="108"/>
      <c r="AC40" s="109"/>
      <c r="AD40" s="223"/>
      <c r="AE40" s="102"/>
      <c r="AF40" s="107"/>
      <c r="AG40" s="108"/>
      <c r="AH40" s="108"/>
      <c r="AI40" s="109"/>
      <c r="AJ40" s="223"/>
      <c r="AK40" s="102"/>
      <c r="AL40" s="107"/>
      <c r="AM40" s="108"/>
      <c r="AN40" s="108"/>
      <c r="AO40" s="109"/>
      <c r="AP40" s="223"/>
      <c r="AQ40" s="102"/>
      <c r="AR40" s="107"/>
      <c r="AS40" s="108"/>
      <c r="AT40" s="108"/>
      <c r="AU40" s="109"/>
      <c r="AV40" s="223"/>
      <c r="AW40" s="102"/>
      <c r="AX40" s="107"/>
      <c r="AY40" s="108"/>
      <c r="AZ40" s="108"/>
      <c r="BA40" s="109"/>
      <c r="BB40" s="224"/>
      <c r="BC40" s="225"/>
      <c r="BD40" s="240"/>
      <c r="BE40" s="241"/>
      <c r="BF40" s="241"/>
      <c r="BG40" s="241"/>
      <c r="BH40" s="242"/>
      <c r="BI40" s="225"/>
      <c r="BJ40" s="241"/>
      <c r="BK40" s="241"/>
      <c r="BL40" s="241"/>
      <c r="BM40" s="241"/>
      <c r="BN40" s="199"/>
      <c r="BO40" s="102"/>
      <c r="BP40" s="241"/>
      <c r="BQ40" s="198"/>
      <c r="BR40" s="199"/>
      <c r="BS40" s="104"/>
    </row>
    <row r="41" spans="1:71" ht="13.25" customHeight="1" x14ac:dyDescent="0.25">
      <c r="A41" s="145" t="s">
        <v>225</v>
      </c>
      <c r="B41" s="167">
        <v>-13374</v>
      </c>
      <c r="C41" s="102"/>
      <c r="D41" s="167">
        <v>-18629</v>
      </c>
      <c r="E41" s="102"/>
      <c r="F41" s="167">
        <v>-24929</v>
      </c>
      <c r="G41" s="102"/>
      <c r="H41" s="167">
        <v>-62845</v>
      </c>
      <c r="I41" s="102"/>
      <c r="J41" s="167">
        <v>-62740</v>
      </c>
      <c r="K41" s="102"/>
      <c r="L41" s="167">
        <v>-76286</v>
      </c>
      <c r="M41" s="102"/>
      <c r="N41" s="167">
        <v>-101326</v>
      </c>
      <c r="O41" s="102"/>
      <c r="P41" s="167">
        <v>-37405</v>
      </c>
      <c r="Q41" s="102"/>
      <c r="R41" s="167">
        <v>-46420</v>
      </c>
      <c r="S41" s="102"/>
      <c r="T41" s="167">
        <v>-78999</v>
      </c>
      <c r="U41" s="102"/>
      <c r="V41" s="167">
        <v>-72122</v>
      </c>
      <c r="W41" s="102"/>
      <c r="X41" s="167">
        <v>-75813</v>
      </c>
      <c r="Y41" s="102"/>
      <c r="Z41" s="168">
        <v>-24393</v>
      </c>
      <c r="AA41" s="169">
        <v>-19156</v>
      </c>
      <c r="AB41" s="169">
        <v>-19092</v>
      </c>
      <c r="AC41" s="170">
        <v>-17794</v>
      </c>
      <c r="AD41" s="167">
        <v>-80435</v>
      </c>
      <c r="AE41" s="102"/>
      <c r="AF41" s="168">
        <v>-19319</v>
      </c>
      <c r="AG41" s="169">
        <v>-16941</v>
      </c>
      <c r="AH41" s="169">
        <v>-20656</v>
      </c>
      <c r="AI41" s="170">
        <v>-17241</v>
      </c>
      <c r="AJ41" s="167">
        <v>-74157</v>
      </c>
      <c r="AK41" s="102"/>
      <c r="AL41" s="168">
        <v>-20457</v>
      </c>
      <c r="AM41" s="169">
        <v>-18217</v>
      </c>
      <c r="AN41" s="169">
        <v>-8767</v>
      </c>
      <c r="AO41" s="170">
        <v>-13489</v>
      </c>
      <c r="AP41" s="167">
        <v>-60930</v>
      </c>
      <c r="AQ41" s="102"/>
      <c r="AR41" s="168">
        <v>-21026</v>
      </c>
      <c r="AS41" s="169">
        <v>-17741</v>
      </c>
      <c r="AT41" s="169">
        <v>-19167</v>
      </c>
      <c r="AU41" s="170">
        <v>-12629</v>
      </c>
      <c r="AV41" s="167">
        <v>-70563</v>
      </c>
      <c r="AW41" s="102"/>
      <c r="AX41" s="168">
        <v>-14193</v>
      </c>
      <c r="AY41" s="169">
        <v>-13901</v>
      </c>
      <c r="AZ41" s="169">
        <v>-10544</v>
      </c>
      <c r="BA41" s="170">
        <v>-11829</v>
      </c>
      <c r="BB41" s="171">
        <v>-50467</v>
      </c>
      <c r="BC41" s="225"/>
      <c r="BD41" s="172">
        <v>-8383000</v>
      </c>
      <c r="BE41" s="173">
        <v>-8407000</v>
      </c>
      <c r="BF41" s="173">
        <v>-5946000</v>
      </c>
      <c r="BG41" s="173">
        <v>-15788000</v>
      </c>
      <c r="BH41" s="175">
        <v>-38524000</v>
      </c>
      <c r="BI41" s="225"/>
      <c r="BJ41" s="173">
        <v>-8624000</v>
      </c>
      <c r="BK41" s="173">
        <v>-17915000</v>
      </c>
      <c r="BL41" s="173">
        <v>-15603000</v>
      </c>
      <c r="BM41" s="173">
        <v>-11898000</v>
      </c>
      <c r="BN41" s="176">
        <v>-54040000</v>
      </c>
      <c r="BO41" s="102"/>
      <c r="BP41" s="173">
        <v>-11758000</v>
      </c>
      <c r="BQ41" s="174">
        <v>-14732000</v>
      </c>
      <c r="BR41" s="176">
        <v>-26490000</v>
      </c>
      <c r="BS41" s="104"/>
    </row>
    <row r="42" spans="1:71" ht="13.25" customHeight="1" x14ac:dyDescent="0.25">
      <c r="A42" s="145" t="s">
        <v>226</v>
      </c>
      <c r="B42" s="167">
        <v>0</v>
      </c>
      <c r="C42" s="102"/>
      <c r="D42" s="167">
        <v>0</v>
      </c>
      <c r="E42" s="102"/>
      <c r="F42" s="167">
        <v>0</v>
      </c>
      <c r="G42" s="102"/>
      <c r="H42" s="167">
        <v>0</v>
      </c>
      <c r="I42" s="102"/>
      <c r="J42" s="167">
        <v>0</v>
      </c>
      <c r="K42" s="102"/>
      <c r="L42" s="167">
        <v>0</v>
      </c>
      <c r="M42" s="102"/>
      <c r="N42" s="167">
        <v>0</v>
      </c>
      <c r="O42" s="102"/>
      <c r="P42" s="167">
        <v>0</v>
      </c>
      <c r="Q42" s="102"/>
      <c r="R42" s="167">
        <v>0</v>
      </c>
      <c r="S42" s="102"/>
      <c r="T42" s="167">
        <v>0</v>
      </c>
      <c r="U42" s="102"/>
      <c r="V42" s="167">
        <v>0</v>
      </c>
      <c r="W42" s="102"/>
      <c r="X42" s="167">
        <v>0</v>
      </c>
      <c r="Y42" s="102"/>
      <c r="Z42" s="168">
        <v>0</v>
      </c>
      <c r="AA42" s="169">
        <v>0</v>
      </c>
      <c r="AB42" s="169">
        <v>0</v>
      </c>
      <c r="AC42" s="170">
        <v>0</v>
      </c>
      <c r="AD42" s="167">
        <v>0</v>
      </c>
      <c r="AE42" s="102"/>
      <c r="AF42" s="168">
        <v>0</v>
      </c>
      <c r="AG42" s="169">
        <v>0</v>
      </c>
      <c r="AH42" s="169">
        <v>0</v>
      </c>
      <c r="AI42" s="170">
        <v>0</v>
      </c>
      <c r="AJ42" s="167">
        <v>0</v>
      </c>
      <c r="AK42" s="102"/>
      <c r="AL42" s="168">
        <v>93779</v>
      </c>
      <c r="AM42" s="169">
        <v>0</v>
      </c>
      <c r="AN42" s="169">
        <v>0</v>
      </c>
      <c r="AO42" s="170">
        <v>0</v>
      </c>
      <c r="AP42" s="167">
        <v>93779</v>
      </c>
      <c r="AQ42" s="102"/>
      <c r="AR42" s="168">
        <v>0</v>
      </c>
      <c r="AS42" s="169">
        <v>0</v>
      </c>
      <c r="AT42" s="169">
        <v>0</v>
      </c>
      <c r="AU42" s="170">
        <v>0</v>
      </c>
      <c r="AV42" s="167">
        <v>0</v>
      </c>
      <c r="AW42" s="102"/>
      <c r="AX42" s="168">
        <v>0</v>
      </c>
      <c r="AY42" s="169">
        <v>0</v>
      </c>
      <c r="AZ42" s="169">
        <v>0</v>
      </c>
      <c r="BA42" s="170">
        <v>-1124</v>
      </c>
      <c r="BB42" s="171">
        <v>-1124</v>
      </c>
      <c r="BC42" s="225"/>
      <c r="BD42" s="172">
        <v>0</v>
      </c>
      <c r="BE42" s="173">
        <v>0</v>
      </c>
      <c r="BF42" s="173">
        <v>0</v>
      </c>
      <c r="BG42" s="173">
        <v>0</v>
      </c>
      <c r="BH42" s="175">
        <v>0</v>
      </c>
      <c r="BI42" s="225"/>
      <c r="BJ42" s="173">
        <v>0</v>
      </c>
      <c r="BK42" s="173">
        <v>0</v>
      </c>
      <c r="BL42" s="173">
        <v>0</v>
      </c>
      <c r="BM42" s="173">
        <v>0</v>
      </c>
      <c r="BN42" s="176">
        <v>0</v>
      </c>
      <c r="BO42" s="102"/>
      <c r="BP42" s="173">
        <v>0</v>
      </c>
      <c r="BQ42" s="174">
        <v>0</v>
      </c>
      <c r="BR42" s="176">
        <v>0</v>
      </c>
      <c r="BS42" s="104"/>
    </row>
    <row r="43" spans="1:71" ht="13.25" customHeight="1" x14ac:dyDescent="0.25">
      <c r="A43" s="145" t="s">
        <v>227</v>
      </c>
      <c r="B43" s="167">
        <v>0</v>
      </c>
      <c r="C43" s="102"/>
      <c r="D43" s="167">
        <v>0</v>
      </c>
      <c r="E43" s="102"/>
      <c r="F43" s="167">
        <v>0</v>
      </c>
      <c r="G43" s="102"/>
      <c r="H43" s="167">
        <v>0</v>
      </c>
      <c r="I43" s="102"/>
      <c r="J43" s="167">
        <v>0</v>
      </c>
      <c r="K43" s="102"/>
      <c r="L43" s="167">
        <v>0</v>
      </c>
      <c r="M43" s="102"/>
      <c r="N43" s="167">
        <v>-6496</v>
      </c>
      <c r="O43" s="102"/>
      <c r="P43" s="167">
        <v>0</v>
      </c>
      <c r="Q43" s="102"/>
      <c r="R43" s="167">
        <v>-180675</v>
      </c>
      <c r="S43" s="102"/>
      <c r="T43" s="167">
        <v>0</v>
      </c>
      <c r="U43" s="102"/>
      <c r="V43" s="167">
        <v>-216384</v>
      </c>
      <c r="W43" s="102"/>
      <c r="X43" s="167">
        <v>-123804</v>
      </c>
      <c r="Y43" s="102"/>
      <c r="Z43" s="168">
        <v>-22815</v>
      </c>
      <c r="AA43" s="169">
        <v>-4717</v>
      </c>
      <c r="AB43" s="169">
        <v>-134908</v>
      </c>
      <c r="AC43" s="170">
        <v>-1972</v>
      </c>
      <c r="AD43" s="167">
        <v>-164412</v>
      </c>
      <c r="AE43" s="102"/>
      <c r="AF43" s="168">
        <v>-580</v>
      </c>
      <c r="AG43" s="169">
        <v>-206236</v>
      </c>
      <c r="AH43" s="169">
        <v>1941</v>
      </c>
      <c r="AI43" s="170">
        <v>0</v>
      </c>
      <c r="AJ43" s="167">
        <v>-204875</v>
      </c>
      <c r="AK43" s="102"/>
      <c r="AL43" s="168">
        <v>-110</v>
      </c>
      <c r="AM43" s="169">
        <v>0</v>
      </c>
      <c r="AN43" s="169">
        <v>0</v>
      </c>
      <c r="AO43" s="170">
        <v>0</v>
      </c>
      <c r="AP43" s="167">
        <v>-110</v>
      </c>
      <c r="AQ43" s="102"/>
      <c r="AR43" s="168">
        <v>-18000</v>
      </c>
      <c r="AS43" s="169">
        <v>-271269</v>
      </c>
      <c r="AT43" s="169">
        <v>-651</v>
      </c>
      <c r="AU43" s="170">
        <v>0</v>
      </c>
      <c r="AV43" s="167">
        <v>-289920</v>
      </c>
      <c r="AW43" s="102"/>
      <c r="AX43" s="168">
        <v>-4272</v>
      </c>
      <c r="AY43" s="169">
        <v>0</v>
      </c>
      <c r="AZ43" s="169">
        <v>0</v>
      </c>
      <c r="BA43" s="170">
        <v>0</v>
      </c>
      <c r="BB43" s="171">
        <v>-4272</v>
      </c>
      <c r="BC43" s="225"/>
      <c r="BD43" s="172">
        <v>0</v>
      </c>
      <c r="BE43" s="173">
        <v>-36395000</v>
      </c>
      <c r="BF43" s="173">
        <v>0</v>
      </c>
      <c r="BG43" s="173">
        <v>-17015000</v>
      </c>
      <c r="BH43" s="175">
        <v>-53410000</v>
      </c>
      <c r="BI43" s="225"/>
      <c r="BJ43" s="173">
        <v>0</v>
      </c>
      <c r="BK43" s="173">
        <v>-68946000</v>
      </c>
      <c r="BL43" s="173">
        <v>-6312000</v>
      </c>
      <c r="BM43" s="173">
        <v>0</v>
      </c>
      <c r="BN43" s="176">
        <v>-75258000</v>
      </c>
      <c r="BO43" s="102"/>
      <c r="BP43" s="173">
        <v>0</v>
      </c>
      <c r="BQ43" s="174">
        <v>-498000</v>
      </c>
      <c r="BR43" s="176">
        <v>-498000</v>
      </c>
      <c r="BS43" s="104"/>
    </row>
    <row r="44" spans="1:71" ht="13.25" customHeight="1" x14ac:dyDescent="0.25">
      <c r="A44" s="145" t="s">
        <v>228</v>
      </c>
      <c r="B44" s="167">
        <v>-1183</v>
      </c>
      <c r="C44" s="102"/>
      <c r="D44" s="167">
        <v>0</v>
      </c>
      <c r="E44" s="102"/>
      <c r="F44" s="167">
        <v>0</v>
      </c>
      <c r="G44" s="102"/>
      <c r="H44" s="167">
        <v>0</v>
      </c>
      <c r="I44" s="102"/>
      <c r="J44" s="167">
        <v>-1250</v>
      </c>
      <c r="K44" s="102"/>
      <c r="L44" s="167">
        <v>0</v>
      </c>
      <c r="M44" s="102"/>
      <c r="N44" s="167">
        <v>0</v>
      </c>
      <c r="O44" s="102"/>
      <c r="P44" s="167">
        <v>-205</v>
      </c>
      <c r="Q44" s="102"/>
      <c r="R44" s="167">
        <v>-239</v>
      </c>
      <c r="S44" s="102"/>
      <c r="T44" s="167">
        <v>-750</v>
      </c>
      <c r="U44" s="102"/>
      <c r="V44" s="167">
        <v>-253</v>
      </c>
      <c r="W44" s="102"/>
      <c r="X44" s="167">
        <v>-250</v>
      </c>
      <c r="Y44" s="102"/>
      <c r="Z44" s="168">
        <v>-357</v>
      </c>
      <c r="AA44" s="169">
        <v>-45</v>
      </c>
      <c r="AB44" s="169">
        <v>-51</v>
      </c>
      <c r="AC44" s="170">
        <v>-23</v>
      </c>
      <c r="AD44" s="167">
        <v>-476</v>
      </c>
      <c r="AE44" s="102"/>
      <c r="AF44" s="168">
        <v>-26</v>
      </c>
      <c r="AG44" s="169">
        <v>-62</v>
      </c>
      <c r="AH44" s="169">
        <v>-22</v>
      </c>
      <c r="AI44" s="170">
        <v>-87</v>
      </c>
      <c r="AJ44" s="167">
        <v>-197</v>
      </c>
      <c r="AK44" s="102"/>
      <c r="AL44" s="168">
        <v>-24</v>
      </c>
      <c r="AM44" s="169">
        <v>-254</v>
      </c>
      <c r="AN44" s="169">
        <v>-30</v>
      </c>
      <c r="AO44" s="170">
        <v>0</v>
      </c>
      <c r="AP44" s="167">
        <v>-308</v>
      </c>
      <c r="AQ44" s="102"/>
      <c r="AR44" s="168">
        <v>-22</v>
      </c>
      <c r="AS44" s="169">
        <v>0</v>
      </c>
      <c r="AT44" s="169">
        <v>0</v>
      </c>
      <c r="AU44" s="170">
        <v>-42</v>
      </c>
      <c r="AV44" s="167">
        <v>-64</v>
      </c>
      <c r="AW44" s="102"/>
      <c r="AX44" s="168">
        <v>0</v>
      </c>
      <c r="AY44" s="169">
        <v>0</v>
      </c>
      <c r="AZ44" s="169">
        <v>0</v>
      </c>
      <c r="BA44" s="170">
        <v>0</v>
      </c>
      <c r="BB44" s="171">
        <v>0</v>
      </c>
      <c r="BC44" s="225"/>
      <c r="BD44" s="172">
        <v>0</v>
      </c>
      <c r="BE44" s="173">
        <v>0</v>
      </c>
      <c r="BF44" s="173">
        <v>0</v>
      </c>
      <c r="BG44" s="173">
        <v>0</v>
      </c>
      <c r="BH44" s="175">
        <v>0</v>
      </c>
      <c r="BI44" s="225"/>
      <c r="BJ44" s="173">
        <v>0</v>
      </c>
      <c r="BK44" s="173">
        <v>0</v>
      </c>
      <c r="BL44" s="173">
        <v>0</v>
      </c>
      <c r="BM44" s="173">
        <v>0</v>
      </c>
      <c r="BN44" s="176">
        <v>0</v>
      </c>
      <c r="BO44" s="102"/>
      <c r="BP44" s="173">
        <v>0</v>
      </c>
      <c r="BQ44" s="174">
        <v>0</v>
      </c>
      <c r="BR44" s="176">
        <v>0</v>
      </c>
      <c r="BS44" s="104"/>
    </row>
    <row r="45" spans="1:71" ht="13.25" customHeight="1" x14ac:dyDescent="0.25">
      <c r="A45" s="145" t="s">
        <v>229</v>
      </c>
      <c r="B45" s="167">
        <v>0</v>
      </c>
      <c r="C45" s="102"/>
      <c r="D45" s="167">
        <v>0</v>
      </c>
      <c r="E45" s="102"/>
      <c r="F45" s="167">
        <v>-75705</v>
      </c>
      <c r="G45" s="102"/>
      <c r="H45" s="167">
        <v>-52399</v>
      </c>
      <c r="I45" s="102"/>
      <c r="J45" s="167">
        <v>-49487</v>
      </c>
      <c r="K45" s="102"/>
      <c r="L45" s="167">
        <v>-6078</v>
      </c>
      <c r="M45" s="102"/>
      <c r="N45" s="167">
        <v>-9804</v>
      </c>
      <c r="O45" s="102"/>
      <c r="P45" s="167">
        <v>0</v>
      </c>
      <c r="Q45" s="102"/>
      <c r="R45" s="167">
        <v>0</v>
      </c>
      <c r="S45" s="102"/>
      <c r="T45" s="167">
        <v>0</v>
      </c>
      <c r="U45" s="102"/>
      <c r="V45" s="167">
        <v>-4629</v>
      </c>
      <c r="W45" s="102"/>
      <c r="X45" s="167">
        <v>0</v>
      </c>
      <c r="Y45" s="102"/>
      <c r="Z45" s="168">
        <v>0</v>
      </c>
      <c r="AA45" s="169">
        <v>0</v>
      </c>
      <c r="AB45" s="169">
        <v>0</v>
      </c>
      <c r="AC45" s="170">
        <v>0</v>
      </c>
      <c r="AD45" s="167">
        <v>0</v>
      </c>
      <c r="AE45" s="102"/>
      <c r="AF45" s="168">
        <v>0</v>
      </c>
      <c r="AG45" s="169">
        <v>0</v>
      </c>
      <c r="AH45" s="169">
        <v>0</v>
      </c>
      <c r="AI45" s="170">
        <v>0</v>
      </c>
      <c r="AJ45" s="167">
        <v>0</v>
      </c>
      <c r="AK45" s="102"/>
      <c r="AL45" s="168">
        <v>0</v>
      </c>
      <c r="AM45" s="169">
        <v>0</v>
      </c>
      <c r="AN45" s="169">
        <v>0</v>
      </c>
      <c r="AO45" s="170">
        <v>0</v>
      </c>
      <c r="AP45" s="167">
        <v>0</v>
      </c>
      <c r="AQ45" s="102"/>
      <c r="AR45" s="168">
        <v>0</v>
      </c>
      <c r="AS45" s="169">
        <v>0</v>
      </c>
      <c r="AT45" s="169">
        <v>0</v>
      </c>
      <c r="AU45" s="170">
        <v>0</v>
      </c>
      <c r="AV45" s="167">
        <v>0</v>
      </c>
      <c r="AW45" s="102"/>
      <c r="AX45" s="168">
        <v>0</v>
      </c>
      <c r="AY45" s="169">
        <v>0</v>
      </c>
      <c r="AZ45" s="169">
        <v>0</v>
      </c>
      <c r="BA45" s="170">
        <v>0</v>
      </c>
      <c r="BB45" s="171">
        <v>0</v>
      </c>
      <c r="BC45" s="225"/>
      <c r="BD45" s="172">
        <v>0</v>
      </c>
      <c r="BE45" s="173">
        <v>0</v>
      </c>
      <c r="BF45" s="173">
        <v>0</v>
      </c>
      <c r="BG45" s="173">
        <v>-203581000</v>
      </c>
      <c r="BH45" s="175">
        <v>-203581000</v>
      </c>
      <c r="BI45" s="225"/>
      <c r="BJ45" s="173">
        <v>0</v>
      </c>
      <c r="BK45" s="173">
        <v>0</v>
      </c>
      <c r="BL45" s="173">
        <v>0</v>
      </c>
      <c r="BM45" s="173">
        <v>0</v>
      </c>
      <c r="BN45" s="176">
        <v>0</v>
      </c>
      <c r="BO45" s="102"/>
      <c r="BP45" s="173">
        <v>-84030000</v>
      </c>
      <c r="BQ45" s="174">
        <v>0</v>
      </c>
      <c r="BR45" s="176">
        <v>-84030000</v>
      </c>
      <c r="BS45" s="104"/>
    </row>
    <row r="46" spans="1:71" ht="13.25" customHeight="1" x14ac:dyDescent="0.25">
      <c r="A46" s="145" t="s">
        <v>230</v>
      </c>
      <c r="B46" s="167">
        <v>-3523</v>
      </c>
      <c r="C46" s="102"/>
      <c r="D46" s="167">
        <v>-1908</v>
      </c>
      <c r="E46" s="102"/>
      <c r="F46" s="167">
        <v>-2656</v>
      </c>
      <c r="G46" s="102"/>
      <c r="H46" s="167">
        <v>-4189</v>
      </c>
      <c r="I46" s="102"/>
      <c r="J46" s="167">
        <v>-5696</v>
      </c>
      <c r="K46" s="102"/>
      <c r="L46" s="167">
        <v>-7168</v>
      </c>
      <c r="M46" s="102"/>
      <c r="N46" s="167">
        <v>-6516</v>
      </c>
      <c r="O46" s="102"/>
      <c r="P46" s="167">
        <v>-6290</v>
      </c>
      <c r="Q46" s="102"/>
      <c r="R46" s="167">
        <v>-5463</v>
      </c>
      <c r="S46" s="102"/>
      <c r="T46" s="167">
        <v>-7667</v>
      </c>
      <c r="U46" s="102"/>
      <c r="V46" s="167">
        <v>-9749</v>
      </c>
      <c r="W46" s="102"/>
      <c r="X46" s="167">
        <v>-17323</v>
      </c>
      <c r="Y46" s="102"/>
      <c r="Z46" s="168">
        <v>-4910</v>
      </c>
      <c r="AA46" s="169">
        <v>-7217</v>
      </c>
      <c r="AB46" s="169">
        <v>-6057</v>
      </c>
      <c r="AC46" s="170">
        <v>-8140</v>
      </c>
      <c r="AD46" s="167">
        <v>-26324</v>
      </c>
      <c r="AE46" s="102"/>
      <c r="AF46" s="168">
        <v>-8312</v>
      </c>
      <c r="AG46" s="169">
        <v>-10798</v>
      </c>
      <c r="AH46" s="169">
        <v>-9568</v>
      </c>
      <c r="AI46" s="170">
        <v>-8629</v>
      </c>
      <c r="AJ46" s="167">
        <v>-37307</v>
      </c>
      <c r="AK46" s="102"/>
      <c r="AL46" s="168">
        <v>-8934</v>
      </c>
      <c r="AM46" s="169">
        <v>-9180</v>
      </c>
      <c r="AN46" s="169">
        <v>-11362</v>
      </c>
      <c r="AO46" s="170">
        <v>-11371</v>
      </c>
      <c r="AP46" s="167">
        <v>-40847</v>
      </c>
      <c r="AQ46" s="102"/>
      <c r="AR46" s="168">
        <v>-11233</v>
      </c>
      <c r="AS46" s="169">
        <v>-10688</v>
      </c>
      <c r="AT46" s="169">
        <v>-12716</v>
      </c>
      <c r="AU46" s="170">
        <v>-14015</v>
      </c>
      <c r="AV46" s="167">
        <v>-48652</v>
      </c>
      <c r="AW46" s="102"/>
      <c r="AX46" s="168">
        <v>-12471</v>
      </c>
      <c r="AY46" s="169">
        <v>-10946</v>
      </c>
      <c r="AZ46" s="169">
        <v>-12407</v>
      </c>
      <c r="BA46" s="170">
        <v>-8168</v>
      </c>
      <c r="BB46" s="171">
        <v>-43992</v>
      </c>
      <c r="BC46" s="225"/>
      <c r="BD46" s="172">
        <v>-14804000</v>
      </c>
      <c r="BE46" s="173">
        <v>-11641000</v>
      </c>
      <c r="BF46" s="173">
        <v>-18876000</v>
      </c>
      <c r="BG46" s="173">
        <v>-15616000</v>
      </c>
      <c r="BH46" s="175">
        <v>-60937000</v>
      </c>
      <c r="BI46" s="225"/>
      <c r="BJ46" s="173">
        <v>-15639000</v>
      </c>
      <c r="BK46" s="173">
        <v>-16495000</v>
      </c>
      <c r="BL46" s="173">
        <v>-17741000</v>
      </c>
      <c r="BM46" s="173">
        <v>-15422000</v>
      </c>
      <c r="BN46" s="176">
        <v>-65297000</v>
      </c>
      <c r="BO46" s="102"/>
      <c r="BP46" s="173">
        <v>-15330000</v>
      </c>
      <c r="BQ46" s="174">
        <v>-13916000</v>
      </c>
      <c r="BR46" s="176">
        <v>-29246000</v>
      </c>
      <c r="BS46" s="104"/>
    </row>
    <row r="47" spans="1:71" ht="13.25" customHeight="1" x14ac:dyDescent="0.25">
      <c r="A47" s="145" t="s">
        <v>231</v>
      </c>
      <c r="B47" s="167">
        <v>0</v>
      </c>
      <c r="C47" s="102"/>
      <c r="D47" s="167">
        <v>0</v>
      </c>
      <c r="E47" s="102"/>
      <c r="F47" s="167">
        <v>0</v>
      </c>
      <c r="G47" s="102"/>
      <c r="H47" s="167">
        <v>0</v>
      </c>
      <c r="I47" s="102"/>
      <c r="J47" s="167">
        <v>0</v>
      </c>
      <c r="K47" s="102"/>
      <c r="L47" s="167">
        <v>0</v>
      </c>
      <c r="M47" s="102"/>
      <c r="N47" s="167">
        <v>0</v>
      </c>
      <c r="O47" s="102"/>
      <c r="P47" s="167">
        <v>0</v>
      </c>
      <c r="Q47" s="102"/>
      <c r="R47" s="167">
        <v>0</v>
      </c>
      <c r="S47" s="102"/>
      <c r="T47" s="167">
        <v>-12753</v>
      </c>
      <c r="U47" s="102"/>
      <c r="V47" s="167">
        <v>-4994</v>
      </c>
      <c r="W47" s="102"/>
      <c r="X47" s="167">
        <v>0</v>
      </c>
      <c r="Y47" s="102"/>
      <c r="Z47" s="168">
        <v>0</v>
      </c>
      <c r="AA47" s="169">
        <v>0</v>
      </c>
      <c r="AB47" s="169">
        <v>0</v>
      </c>
      <c r="AC47" s="170">
        <v>0</v>
      </c>
      <c r="AD47" s="167">
        <v>0</v>
      </c>
      <c r="AE47" s="102"/>
      <c r="AF47" s="168">
        <v>0</v>
      </c>
      <c r="AG47" s="169">
        <v>0</v>
      </c>
      <c r="AH47" s="169">
        <v>0</v>
      </c>
      <c r="AI47" s="170">
        <v>0</v>
      </c>
      <c r="AJ47" s="167">
        <v>0</v>
      </c>
      <c r="AK47" s="102"/>
      <c r="AL47" s="168">
        <v>0</v>
      </c>
      <c r="AM47" s="169">
        <v>0</v>
      </c>
      <c r="AN47" s="169">
        <v>0</v>
      </c>
      <c r="AO47" s="170">
        <v>0</v>
      </c>
      <c r="AP47" s="167">
        <v>0</v>
      </c>
      <c r="AQ47" s="102"/>
      <c r="AR47" s="168">
        <v>0</v>
      </c>
      <c r="AS47" s="169">
        <v>0</v>
      </c>
      <c r="AT47" s="169">
        <v>0</v>
      </c>
      <c r="AU47" s="170">
        <v>0</v>
      </c>
      <c r="AV47" s="167">
        <v>0</v>
      </c>
      <c r="AW47" s="102"/>
      <c r="AX47" s="168">
        <v>0</v>
      </c>
      <c r="AY47" s="169">
        <v>0</v>
      </c>
      <c r="AZ47" s="169">
        <v>0</v>
      </c>
      <c r="BA47" s="170">
        <v>0</v>
      </c>
      <c r="BB47" s="171">
        <v>0</v>
      </c>
      <c r="BC47" s="225"/>
      <c r="BD47" s="172">
        <v>0</v>
      </c>
      <c r="BE47" s="173">
        <v>0</v>
      </c>
      <c r="BF47" s="173">
        <v>0</v>
      </c>
      <c r="BG47" s="173">
        <v>0</v>
      </c>
      <c r="BH47" s="175">
        <v>0</v>
      </c>
      <c r="BI47" s="225"/>
      <c r="BJ47" s="173">
        <v>0</v>
      </c>
      <c r="BK47" s="173">
        <v>0</v>
      </c>
      <c r="BL47" s="173">
        <v>0</v>
      </c>
      <c r="BM47" s="173">
        <v>0</v>
      </c>
      <c r="BN47" s="176">
        <v>0</v>
      </c>
      <c r="BO47" s="102"/>
      <c r="BP47" s="173">
        <v>0</v>
      </c>
      <c r="BQ47" s="174">
        <v>0</v>
      </c>
      <c r="BR47" s="176">
        <v>0</v>
      </c>
      <c r="BS47" s="104"/>
    </row>
    <row r="48" spans="1:71" ht="13.25" customHeight="1" x14ac:dyDescent="0.25">
      <c r="A48" s="145" t="s">
        <v>232</v>
      </c>
      <c r="B48" s="167">
        <v>0</v>
      </c>
      <c r="C48" s="102"/>
      <c r="D48" s="167">
        <v>0</v>
      </c>
      <c r="E48" s="102"/>
      <c r="F48" s="167">
        <v>31880</v>
      </c>
      <c r="G48" s="102"/>
      <c r="H48" s="167">
        <v>57000</v>
      </c>
      <c r="I48" s="102"/>
      <c r="J48" s="167">
        <v>61117</v>
      </c>
      <c r="K48" s="102"/>
      <c r="L48" s="167">
        <v>31937</v>
      </c>
      <c r="M48" s="102"/>
      <c r="N48" s="167">
        <v>100</v>
      </c>
      <c r="O48" s="102"/>
      <c r="P48" s="167">
        <v>9570</v>
      </c>
      <c r="Q48" s="102"/>
      <c r="R48" s="167">
        <v>529</v>
      </c>
      <c r="S48" s="102"/>
      <c r="T48" s="167">
        <v>0</v>
      </c>
      <c r="U48" s="102"/>
      <c r="V48" s="167">
        <v>0</v>
      </c>
      <c r="W48" s="102"/>
      <c r="X48" s="167">
        <v>0</v>
      </c>
      <c r="Y48" s="102"/>
      <c r="Z48" s="168">
        <v>0</v>
      </c>
      <c r="AA48" s="169">
        <v>0</v>
      </c>
      <c r="AB48" s="169">
        <v>0</v>
      </c>
      <c r="AC48" s="170">
        <v>0</v>
      </c>
      <c r="AD48" s="167">
        <v>0</v>
      </c>
      <c r="AE48" s="102"/>
      <c r="AF48" s="168">
        <v>0</v>
      </c>
      <c r="AG48" s="169">
        <v>6346</v>
      </c>
      <c r="AH48" s="169">
        <v>0</v>
      </c>
      <c r="AI48" s="170">
        <v>0</v>
      </c>
      <c r="AJ48" s="167">
        <v>6346</v>
      </c>
      <c r="AK48" s="102"/>
      <c r="AL48" s="168">
        <v>0</v>
      </c>
      <c r="AM48" s="169">
        <v>0</v>
      </c>
      <c r="AN48" s="169">
        <v>0</v>
      </c>
      <c r="AO48" s="170">
        <v>0</v>
      </c>
      <c r="AP48" s="167">
        <v>0</v>
      </c>
      <c r="AQ48" s="102"/>
      <c r="AR48" s="168">
        <v>0</v>
      </c>
      <c r="AS48" s="169">
        <v>0</v>
      </c>
      <c r="AT48" s="169">
        <v>0</v>
      </c>
      <c r="AU48" s="170">
        <v>0</v>
      </c>
      <c r="AV48" s="167">
        <v>0</v>
      </c>
      <c r="AW48" s="102"/>
      <c r="AX48" s="168">
        <v>0</v>
      </c>
      <c r="AY48" s="169">
        <v>0</v>
      </c>
      <c r="AZ48" s="169">
        <v>0</v>
      </c>
      <c r="BA48" s="170">
        <v>0</v>
      </c>
      <c r="BB48" s="171">
        <v>0</v>
      </c>
      <c r="BC48" s="225"/>
      <c r="BD48" s="172">
        <v>0</v>
      </c>
      <c r="BE48" s="173">
        <v>0</v>
      </c>
      <c r="BF48" s="173">
        <v>0</v>
      </c>
      <c r="BG48" s="173">
        <v>0</v>
      </c>
      <c r="BH48" s="175">
        <v>0</v>
      </c>
      <c r="BI48" s="225"/>
      <c r="BJ48" s="173">
        <v>0</v>
      </c>
      <c r="BK48" s="173">
        <v>0</v>
      </c>
      <c r="BL48" s="173">
        <v>0</v>
      </c>
      <c r="BM48" s="173">
        <v>0</v>
      </c>
      <c r="BN48" s="176">
        <v>0</v>
      </c>
      <c r="BO48" s="102"/>
      <c r="BP48" s="173">
        <v>0</v>
      </c>
      <c r="BQ48" s="174">
        <v>0</v>
      </c>
      <c r="BR48" s="176">
        <v>0</v>
      </c>
      <c r="BS48" s="104"/>
    </row>
    <row r="49" spans="1:71" ht="13.25" customHeight="1" x14ac:dyDescent="0.25">
      <c r="A49" s="145" t="s">
        <v>233</v>
      </c>
      <c r="B49" s="167">
        <v>0</v>
      </c>
      <c r="C49" s="102"/>
      <c r="D49" s="167">
        <v>0</v>
      </c>
      <c r="E49" s="102"/>
      <c r="F49" s="167">
        <v>0</v>
      </c>
      <c r="G49" s="102"/>
      <c r="H49" s="167">
        <v>0</v>
      </c>
      <c r="I49" s="102"/>
      <c r="J49" s="167">
        <v>0</v>
      </c>
      <c r="K49" s="102"/>
      <c r="L49" s="167">
        <v>0</v>
      </c>
      <c r="M49" s="102"/>
      <c r="N49" s="167">
        <v>0</v>
      </c>
      <c r="O49" s="102"/>
      <c r="P49" s="167">
        <v>0</v>
      </c>
      <c r="Q49" s="102"/>
      <c r="R49" s="167">
        <v>0</v>
      </c>
      <c r="S49" s="102"/>
      <c r="T49" s="167">
        <v>0</v>
      </c>
      <c r="U49" s="102"/>
      <c r="V49" s="167">
        <v>0</v>
      </c>
      <c r="W49" s="102"/>
      <c r="X49" s="167">
        <v>0</v>
      </c>
      <c r="Y49" s="102"/>
      <c r="Z49" s="168">
        <v>0</v>
      </c>
      <c r="AA49" s="169">
        <v>0</v>
      </c>
      <c r="AB49" s="169">
        <v>0</v>
      </c>
      <c r="AC49" s="170">
        <v>0</v>
      </c>
      <c r="AD49" s="167">
        <v>0</v>
      </c>
      <c r="AE49" s="102"/>
      <c r="AF49" s="168">
        <v>0</v>
      </c>
      <c r="AG49" s="169">
        <v>0</v>
      </c>
      <c r="AH49" s="169">
        <v>0</v>
      </c>
      <c r="AI49" s="170">
        <v>0</v>
      </c>
      <c r="AJ49" s="167">
        <v>0</v>
      </c>
      <c r="AK49" s="102"/>
      <c r="AL49" s="168">
        <v>0</v>
      </c>
      <c r="AM49" s="169">
        <v>0</v>
      </c>
      <c r="AN49" s="169">
        <v>0</v>
      </c>
      <c r="AO49" s="170">
        <v>0</v>
      </c>
      <c r="AP49" s="167">
        <v>0</v>
      </c>
      <c r="AQ49" s="102"/>
      <c r="AR49" s="168">
        <v>0</v>
      </c>
      <c r="AS49" s="169">
        <v>0</v>
      </c>
      <c r="AT49" s="169">
        <v>0</v>
      </c>
      <c r="AU49" s="170">
        <v>0</v>
      </c>
      <c r="AV49" s="167">
        <v>0</v>
      </c>
      <c r="AW49" s="102"/>
      <c r="AX49" s="168">
        <v>0</v>
      </c>
      <c r="AY49" s="169">
        <v>0</v>
      </c>
      <c r="AZ49" s="169">
        <v>0</v>
      </c>
      <c r="BA49" s="170">
        <v>0</v>
      </c>
      <c r="BB49" s="171">
        <v>0</v>
      </c>
      <c r="BC49" s="225"/>
      <c r="BD49" s="172">
        <v>0</v>
      </c>
      <c r="BE49" s="173">
        <v>0</v>
      </c>
      <c r="BF49" s="173">
        <v>0</v>
      </c>
      <c r="BG49" s="173">
        <v>0</v>
      </c>
      <c r="BH49" s="175">
        <v>0</v>
      </c>
      <c r="BI49" s="225"/>
      <c r="BJ49" s="173">
        <v>10000000</v>
      </c>
      <c r="BK49" s="173">
        <v>17000000</v>
      </c>
      <c r="BL49" s="173">
        <v>66679000</v>
      </c>
      <c r="BM49" s="173">
        <v>57521000</v>
      </c>
      <c r="BN49" s="176">
        <v>151200000</v>
      </c>
      <c r="BO49" s="102"/>
      <c r="BP49" s="173">
        <v>9953000</v>
      </c>
      <c r="BQ49" s="174">
        <v>22377000</v>
      </c>
      <c r="BR49" s="176">
        <v>32330000</v>
      </c>
      <c r="BS49" s="104"/>
    </row>
    <row r="50" spans="1:71" ht="13.25" customHeight="1" x14ac:dyDescent="0.25">
      <c r="A50" s="145" t="s">
        <v>234</v>
      </c>
      <c r="B50" s="167">
        <v>0</v>
      </c>
      <c r="C50" s="102"/>
      <c r="D50" s="167">
        <v>0</v>
      </c>
      <c r="E50" s="102"/>
      <c r="F50" s="167">
        <v>0</v>
      </c>
      <c r="G50" s="102"/>
      <c r="H50" s="167">
        <v>0</v>
      </c>
      <c r="I50" s="102"/>
      <c r="J50" s="167">
        <v>0</v>
      </c>
      <c r="K50" s="102"/>
      <c r="L50" s="167">
        <v>0</v>
      </c>
      <c r="M50" s="102"/>
      <c r="N50" s="167">
        <v>0</v>
      </c>
      <c r="O50" s="102"/>
      <c r="P50" s="167">
        <v>0</v>
      </c>
      <c r="Q50" s="102"/>
      <c r="R50" s="167">
        <v>0</v>
      </c>
      <c r="S50" s="102"/>
      <c r="T50" s="167">
        <v>0</v>
      </c>
      <c r="U50" s="102"/>
      <c r="V50" s="167">
        <v>449</v>
      </c>
      <c r="W50" s="102"/>
      <c r="X50" s="167">
        <v>0</v>
      </c>
      <c r="Y50" s="102"/>
      <c r="Z50" s="168">
        <v>0</v>
      </c>
      <c r="AA50" s="169">
        <v>0</v>
      </c>
      <c r="AB50" s="169">
        <v>0</v>
      </c>
      <c r="AC50" s="170">
        <v>0</v>
      </c>
      <c r="AD50" s="167">
        <v>0</v>
      </c>
      <c r="AE50" s="102"/>
      <c r="AF50" s="168">
        <v>0</v>
      </c>
      <c r="AG50" s="169">
        <v>0</v>
      </c>
      <c r="AH50" s="169">
        <v>0</v>
      </c>
      <c r="AI50" s="170">
        <v>0</v>
      </c>
      <c r="AJ50" s="167">
        <v>0</v>
      </c>
      <c r="AK50" s="102"/>
      <c r="AL50" s="168">
        <v>0</v>
      </c>
      <c r="AM50" s="169">
        <v>0</v>
      </c>
      <c r="AN50" s="169">
        <v>0</v>
      </c>
      <c r="AO50" s="170">
        <v>0</v>
      </c>
      <c r="AP50" s="167">
        <v>0</v>
      </c>
      <c r="AQ50" s="102"/>
      <c r="AR50" s="168">
        <v>0</v>
      </c>
      <c r="AS50" s="169">
        <v>0</v>
      </c>
      <c r="AT50" s="169">
        <v>0</v>
      </c>
      <c r="AU50" s="170">
        <v>0</v>
      </c>
      <c r="AV50" s="167">
        <v>0</v>
      </c>
      <c r="AW50" s="102"/>
      <c r="AX50" s="168">
        <v>0</v>
      </c>
      <c r="AY50" s="169">
        <v>0</v>
      </c>
      <c r="AZ50" s="169">
        <v>0</v>
      </c>
      <c r="BA50" s="170">
        <v>0</v>
      </c>
      <c r="BB50" s="171">
        <v>0</v>
      </c>
      <c r="BC50" s="225"/>
      <c r="BD50" s="172">
        <v>0</v>
      </c>
      <c r="BE50" s="173">
        <v>0</v>
      </c>
      <c r="BF50" s="173">
        <v>0</v>
      </c>
      <c r="BG50" s="173">
        <v>0</v>
      </c>
      <c r="BH50" s="175">
        <v>0</v>
      </c>
      <c r="BI50" s="225"/>
      <c r="BJ50" s="173">
        <v>0</v>
      </c>
      <c r="BK50" s="173">
        <v>0</v>
      </c>
      <c r="BL50" s="173">
        <v>0</v>
      </c>
      <c r="BM50" s="173">
        <v>0</v>
      </c>
      <c r="BN50" s="176">
        <v>0</v>
      </c>
      <c r="BO50" s="102"/>
      <c r="BP50" s="173">
        <v>0</v>
      </c>
      <c r="BQ50" s="174">
        <v>0</v>
      </c>
      <c r="BR50" s="176">
        <v>0</v>
      </c>
      <c r="BS50" s="104"/>
    </row>
    <row r="51" spans="1:71" ht="13.25" customHeight="1" x14ac:dyDescent="0.25">
      <c r="A51" s="145" t="s">
        <v>235</v>
      </c>
      <c r="B51" s="167">
        <v>0</v>
      </c>
      <c r="C51" s="102"/>
      <c r="D51" s="167">
        <v>0</v>
      </c>
      <c r="E51" s="102"/>
      <c r="F51" s="167">
        <v>0</v>
      </c>
      <c r="G51" s="102"/>
      <c r="H51" s="167">
        <v>256</v>
      </c>
      <c r="I51" s="102"/>
      <c r="J51" s="167">
        <v>0</v>
      </c>
      <c r="K51" s="102"/>
      <c r="L51" s="167">
        <v>0</v>
      </c>
      <c r="M51" s="102"/>
      <c r="N51" s="167">
        <v>177</v>
      </c>
      <c r="O51" s="102"/>
      <c r="P51" s="167">
        <v>0</v>
      </c>
      <c r="Q51" s="102"/>
      <c r="R51" s="167">
        <v>0</v>
      </c>
      <c r="S51" s="102"/>
      <c r="T51" s="167">
        <v>1750</v>
      </c>
      <c r="U51" s="102"/>
      <c r="V51" s="167">
        <v>137</v>
      </c>
      <c r="W51" s="102"/>
      <c r="X51" s="167">
        <v>0</v>
      </c>
      <c r="Y51" s="102"/>
      <c r="Z51" s="168">
        <v>0</v>
      </c>
      <c r="AA51" s="169">
        <v>0</v>
      </c>
      <c r="AB51" s="169">
        <v>0</v>
      </c>
      <c r="AC51" s="170">
        <v>0</v>
      </c>
      <c r="AD51" s="167">
        <v>0</v>
      </c>
      <c r="AE51" s="102"/>
      <c r="AF51" s="168">
        <v>0</v>
      </c>
      <c r="AG51" s="169">
        <v>0</v>
      </c>
      <c r="AH51" s="169">
        <v>3585</v>
      </c>
      <c r="AI51" s="170">
        <v>282</v>
      </c>
      <c r="AJ51" s="167">
        <v>4513</v>
      </c>
      <c r="AK51" s="102"/>
      <c r="AL51" s="168">
        <v>0</v>
      </c>
      <c r="AM51" s="169">
        <v>0</v>
      </c>
      <c r="AN51" s="169">
        <v>0</v>
      </c>
      <c r="AO51" s="170">
        <v>401</v>
      </c>
      <c r="AP51" s="167">
        <v>886</v>
      </c>
      <c r="AQ51" s="102"/>
      <c r="AR51" s="168">
        <v>318</v>
      </c>
      <c r="AS51" s="169">
        <v>205</v>
      </c>
      <c r="AT51" s="169">
        <v>27</v>
      </c>
      <c r="AU51" s="170">
        <v>90</v>
      </c>
      <c r="AV51" s="167">
        <v>640</v>
      </c>
      <c r="AW51" s="102"/>
      <c r="AX51" s="168">
        <v>670</v>
      </c>
      <c r="AY51" s="169">
        <v>177</v>
      </c>
      <c r="AZ51" s="169">
        <v>786</v>
      </c>
      <c r="BA51" s="170">
        <v>11</v>
      </c>
      <c r="BB51" s="171">
        <v>1644</v>
      </c>
      <c r="BC51" s="225"/>
      <c r="BD51" s="172">
        <v>2103000</v>
      </c>
      <c r="BE51" s="173">
        <v>1269000</v>
      </c>
      <c r="BF51" s="173">
        <v>202000</v>
      </c>
      <c r="BG51" s="173">
        <v>2122000</v>
      </c>
      <c r="BH51" s="175">
        <v>5696000</v>
      </c>
      <c r="BI51" s="225"/>
      <c r="BJ51" s="173">
        <v>1699000</v>
      </c>
      <c r="BK51" s="173">
        <v>24136000</v>
      </c>
      <c r="BL51" s="173">
        <v>1631000</v>
      </c>
      <c r="BM51" s="173">
        <v>10305000</v>
      </c>
      <c r="BN51" s="176">
        <v>37771000</v>
      </c>
      <c r="BO51" s="102"/>
      <c r="BP51" s="173">
        <v>122000</v>
      </c>
      <c r="BQ51" s="174">
        <v>1243000</v>
      </c>
      <c r="BR51" s="176">
        <v>1365000</v>
      </c>
      <c r="BS51" s="104"/>
    </row>
    <row r="52" spans="1:71" ht="13.25" customHeight="1" x14ac:dyDescent="0.25">
      <c r="A52" s="145" t="s">
        <v>236</v>
      </c>
      <c r="B52" s="167">
        <v>0</v>
      </c>
      <c r="C52" s="102"/>
      <c r="D52" s="167">
        <v>0</v>
      </c>
      <c r="E52" s="102"/>
      <c r="F52" s="167">
        <v>0</v>
      </c>
      <c r="G52" s="102"/>
      <c r="H52" s="167">
        <v>0</v>
      </c>
      <c r="I52" s="102"/>
      <c r="J52" s="167">
        <v>0</v>
      </c>
      <c r="K52" s="102"/>
      <c r="L52" s="167">
        <v>0</v>
      </c>
      <c r="M52" s="102"/>
      <c r="N52" s="167">
        <v>0</v>
      </c>
      <c r="O52" s="102"/>
      <c r="P52" s="167">
        <v>0</v>
      </c>
      <c r="Q52" s="102"/>
      <c r="R52" s="167">
        <v>0</v>
      </c>
      <c r="S52" s="102"/>
      <c r="T52" s="167">
        <v>0</v>
      </c>
      <c r="U52" s="102"/>
      <c r="V52" s="167">
        <v>0</v>
      </c>
      <c r="W52" s="102"/>
      <c r="X52" s="167">
        <v>0</v>
      </c>
      <c r="Y52" s="102"/>
      <c r="Z52" s="168">
        <v>2075</v>
      </c>
      <c r="AA52" s="169">
        <v>1549</v>
      </c>
      <c r="AB52" s="169">
        <v>0</v>
      </c>
      <c r="AC52" s="170">
        <v>0</v>
      </c>
      <c r="AD52" s="167">
        <v>3624</v>
      </c>
      <c r="AE52" s="102"/>
      <c r="AF52" s="168">
        <v>0</v>
      </c>
      <c r="AG52" s="169">
        <v>0</v>
      </c>
      <c r="AH52" s="169">
        <v>0</v>
      </c>
      <c r="AI52" s="170">
        <v>0</v>
      </c>
      <c r="AJ52" s="167">
        <v>0</v>
      </c>
      <c r="AK52" s="102"/>
      <c r="AL52" s="168">
        <v>0</v>
      </c>
      <c r="AM52" s="169">
        <v>0</v>
      </c>
      <c r="AN52" s="169">
        <v>0</v>
      </c>
      <c r="AO52" s="170">
        <v>0</v>
      </c>
      <c r="AP52" s="167">
        <v>0</v>
      </c>
      <c r="AQ52" s="102"/>
      <c r="AR52" s="168">
        <v>0</v>
      </c>
      <c r="AS52" s="169">
        <v>0</v>
      </c>
      <c r="AT52" s="169">
        <v>0</v>
      </c>
      <c r="AU52" s="170">
        <v>0</v>
      </c>
      <c r="AV52" s="167">
        <v>0</v>
      </c>
      <c r="AW52" s="102"/>
      <c r="AX52" s="168">
        <v>0</v>
      </c>
      <c r="AY52" s="169">
        <v>0</v>
      </c>
      <c r="AZ52" s="169">
        <v>0</v>
      </c>
      <c r="BA52" s="170">
        <v>0</v>
      </c>
      <c r="BB52" s="171">
        <v>0</v>
      </c>
      <c r="BC52" s="225"/>
      <c r="BD52" s="172">
        <v>0</v>
      </c>
      <c r="BE52" s="173">
        <v>0</v>
      </c>
      <c r="BF52" s="173">
        <v>0</v>
      </c>
      <c r="BG52" s="173">
        <v>0</v>
      </c>
      <c r="BH52" s="175">
        <v>0</v>
      </c>
      <c r="BI52" s="225"/>
      <c r="BJ52" s="173">
        <v>0</v>
      </c>
      <c r="BK52" s="173">
        <v>0</v>
      </c>
      <c r="BL52" s="173">
        <v>0</v>
      </c>
      <c r="BM52" s="173">
        <v>0</v>
      </c>
      <c r="BN52" s="176">
        <v>0</v>
      </c>
      <c r="BO52" s="102"/>
      <c r="BP52" s="173">
        <v>0</v>
      </c>
      <c r="BQ52" s="174">
        <v>0</v>
      </c>
      <c r="BR52" s="176">
        <v>0</v>
      </c>
      <c r="BS52" s="104"/>
    </row>
    <row r="53" spans="1:71" ht="13.25" customHeight="1" x14ac:dyDescent="0.25">
      <c r="A53" s="145" t="s">
        <v>237</v>
      </c>
      <c r="B53" s="167">
        <v>0</v>
      </c>
      <c r="C53" s="102"/>
      <c r="D53" s="167">
        <v>0</v>
      </c>
      <c r="E53" s="102"/>
      <c r="F53" s="167">
        <v>0</v>
      </c>
      <c r="G53" s="102"/>
      <c r="H53" s="167">
        <v>0</v>
      </c>
      <c r="I53" s="102"/>
      <c r="J53" s="167">
        <v>0</v>
      </c>
      <c r="K53" s="102"/>
      <c r="L53" s="167">
        <v>0</v>
      </c>
      <c r="M53" s="102"/>
      <c r="N53" s="167">
        <v>0</v>
      </c>
      <c r="O53" s="102"/>
      <c r="P53" s="167">
        <v>0</v>
      </c>
      <c r="Q53" s="102"/>
      <c r="R53" s="167">
        <v>0</v>
      </c>
      <c r="S53" s="102"/>
      <c r="T53" s="167">
        <v>0</v>
      </c>
      <c r="U53" s="102"/>
      <c r="V53" s="167">
        <v>0</v>
      </c>
      <c r="W53" s="102"/>
      <c r="X53" s="167">
        <v>0</v>
      </c>
      <c r="Y53" s="102"/>
      <c r="Z53" s="168">
        <v>0</v>
      </c>
      <c r="AA53" s="169">
        <v>0</v>
      </c>
      <c r="AB53" s="169">
        <v>0</v>
      </c>
      <c r="AC53" s="170">
        <v>0</v>
      </c>
      <c r="AD53" s="167">
        <v>0</v>
      </c>
      <c r="AE53" s="102"/>
      <c r="AF53" s="168">
        <v>0</v>
      </c>
      <c r="AG53" s="169">
        <v>0</v>
      </c>
      <c r="AH53" s="169">
        <v>0</v>
      </c>
      <c r="AI53" s="170">
        <v>0</v>
      </c>
      <c r="AJ53" s="167">
        <v>0</v>
      </c>
      <c r="AK53" s="102"/>
      <c r="AL53" s="168">
        <v>0</v>
      </c>
      <c r="AM53" s="169">
        <v>0</v>
      </c>
      <c r="AN53" s="169">
        <v>0</v>
      </c>
      <c r="AO53" s="170">
        <v>0</v>
      </c>
      <c r="AP53" s="167">
        <v>0</v>
      </c>
      <c r="AQ53" s="102"/>
      <c r="AR53" s="168">
        <v>0</v>
      </c>
      <c r="AS53" s="169">
        <v>0</v>
      </c>
      <c r="AT53" s="169">
        <v>0</v>
      </c>
      <c r="AU53" s="170">
        <v>-12016</v>
      </c>
      <c r="AV53" s="167">
        <v>-12016</v>
      </c>
      <c r="AW53" s="102"/>
      <c r="AX53" s="168">
        <v>0</v>
      </c>
      <c r="AY53" s="169">
        <v>0</v>
      </c>
      <c r="AZ53" s="169">
        <v>27732</v>
      </c>
      <c r="BA53" s="170">
        <v>2059</v>
      </c>
      <c r="BB53" s="171">
        <v>29791</v>
      </c>
      <c r="BC53" s="225"/>
      <c r="BD53" s="172">
        <v>0</v>
      </c>
      <c r="BE53" s="173">
        <v>0</v>
      </c>
      <c r="BF53" s="173">
        <v>0</v>
      </c>
      <c r="BG53" s="173">
        <v>-3291000</v>
      </c>
      <c r="BH53" s="175">
        <v>-3291000</v>
      </c>
      <c r="BI53" s="225"/>
      <c r="BJ53" s="173">
        <v>0</v>
      </c>
      <c r="BK53" s="173">
        <v>-1880000</v>
      </c>
      <c r="BL53" s="173">
        <v>0</v>
      </c>
      <c r="BM53" s="173">
        <v>4124000</v>
      </c>
      <c r="BN53" s="176">
        <v>2244000</v>
      </c>
      <c r="BO53" s="102"/>
      <c r="BP53" s="173">
        <v>0</v>
      </c>
      <c r="BQ53" s="174">
        <v>0</v>
      </c>
      <c r="BR53" s="176">
        <v>0</v>
      </c>
      <c r="BS53" s="104"/>
    </row>
    <row r="54" spans="1:71" ht="13.25" customHeight="1" x14ac:dyDescent="0.25">
      <c r="A54" s="145" t="s">
        <v>238</v>
      </c>
      <c r="B54" s="178">
        <v>0</v>
      </c>
      <c r="C54" s="102"/>
      <c r="D54" s="178">
        <v>0</v>
      </c>
      <c r="E54" s="102"/>
      <c r="F54" s="178">
        <v>0</v>
      </c>
      <c r="G54" s="102"/>
      <c r="H54" s="178">
        <v>0</v>
      </c>
      <c r="I54" s="102"/>
      <c r="J54" s="178">
        <v>0</v>
      </c>
      <c r="K54" s="102"/>
      <c r="L54" s="178">
        <v>0</v>
      </c>
      <c r="M54" s="102"/>
      <c r="N54" s="178">
        <v>0</v>
      </c>
      <c r="O54" s="102"/>
      <c r="P54" s="178">
        <v>0</v>
      </c>
      <c r="Q54" s="102"/>
      <c r="R54" s="178">
        <v>0</v>
      </c>
      <c r="S54" s="102"/>
      <c r="T54" s="178">
        <v>-512</v>
      </c>
      <c r="U54" s="102"/>
      <c r="V54" s="178">
        <v>561</v>
      </c>
      <c r="W54" s="102"/>
      <c r="X54" s="178">
        <v>0</v>
      </c>
      <c r="Y54" s="102"/>
      <c r="Z54" s="179">
        <v>0</v>
      </c>
      <c r="AA54" s="180">
        <v>775</v>
      </c>
      <c r="AB54" s="180">
        <v>0</v>
      </c>
      <c r="AC54" s="181">
        <v>1710</v>
      </c>
      <c r="AD54" s="178">
        <v>2485</v>
      </c>
      <c r="AE54" s="102"/>
      <c r="AF54" s="179">
        <v>785</v>
      </c>
      <c r="AG54" s="180">
        <v>442</v>
      </c>
      <c r="AH54" s="180">
        <v>1915</v>
      </c>
      <c r="AI54" s="181">
        <v>1392</v>
      </c>
      <c r="AJ54" s="178">
        <v>3888</v>
      </c>
      <c r="AK54" s="102"/>
      <c r="AL54" s="179">
        <v>-1956</v>
      </c>
      <c r="AM54" s="180">
        <v>1287</v>
      </c>
      <c r="AN54" s="180">
        <v>-1796</v>
      </c>
      <c r="AO54" s="181">
        <v>-114</v>
      </c>
      <c r="AP54" s="178">
        <v>-3064</v>
      </c>
      <c r="AQ54" s="102"/>
      <c r="AR54" s="179">
        <v>395</v>
      </c>
      <c r="AS54" s="180">
        <v>-447</v>
      </c>
      <c r="AT54" s="180">
        <v>461</v>
      </c>
      <c r="AU54" s="181">
        <v>0</v>
      </c>
      <c r="AV54" s="178">
        <v>409</v>
      </c>
      <c r="AW54" s="102"/>
      <c r="AX54" s="179">
        <v>903</v>
      </c>
      <c r="AY54" s="180">
        <v>217</v>
      </c>
      <c r="AZ54" s="180">
        <v>436</v>
      </c>
      <c r="BA54" s="181">
        <v>0</v>
      </c>
      <c r="BB54" s="182">
        <v>1556</v>
      </c>
      <c r="BC54" s="225"/>
      <c r="BD54" s="183">
        <v>0</v>
      </c>
      <c r="BE54" s="184">
        <v>-419000</v>
      </c>
      <c r="BF54" s="184">
        <v>150000</v>
      </c>
      <c r="BG54" s="184">
        <v>0</v>
      </c>
      <c r="BH54" s="185">
        <v>-269000</v>
      </c>
      <c r="BI54" s="225"/>
      <c r="BJ54" s="184">
        <v>-617000</v>
      </c>
      <c r="BK54" s="184">
        <v>0</v>
      </c>
      <c r="BL54" s="184">
        <v>0</v>
      </c>
      <c r="BM54" s="184">
        <v>0</v>
      </c>
      <c r="BN54" s="186">
        <v>-617000</v>
      </c>
      <c r="BO54" s="102"/>
      <c r="BP54" s="184">
        <v>0</v>
      </c>
      <c r="BQ54" s="187">
        <v>0</v>
      </c>
      <c r="BR54" s="186">
        <v>0</v>
      </c>
      <c r="BS54" s="104"/>
    </row>
    <row r="55" spans="1:71" ht="13.25" customHeight="1" x14ac:dyDescent="0.25">
      <c r="A55" s="145" t="s">
        <v>239</v>
      </c>
      <c r="B55" s="188">
        <v>-18080</v>
      </c>
      <c r="C55" s="102"/>
      <c r="D55" s="188">
        <v>-20537</v>
      </c>
      <c r="E55" s="102"/>
      <c r="F55" s="188">
        <v>-71410</v>
      </c>
      <c r="G55" s="102"/>
      <c r="H55" s="188">
        <v>-62177</v>
      </c>
      <c r="I55" s="102"/>
      <c r="J55" s="188">
        <v>-58056</v>
      </c>
      <c r="K55" s="102"/>
      <c r="L55" s="188">
        <v>-57595</v>
      </c>
      <c r="M55" s="102"/>
      <c r="N55" s="188">
        <v>-123865</v>
      </c>
      <c r="O55" s="102"/>
      <c r="P55" s="188">
        <v>-34330</v>
      </c>
      <c r="Q55" s="102"/>
      <c r="R55" s="188">
        <v>-232268</v>
      </c>
      <c r="S55" s="102"/>
      <c r="T55" s="188">
        <v>-98931</v>
      </c>
      <c r="U55" s="102"/>
      <c r="V55" s="188">
        <v>-306984</v>
      </c>
      <c r="W55" s="102"/>
      <c r="X55" s="188">
        <v>-217190</v>
      </c>
      <c r="Y55" s="102"/>
      <c r="Z55" s="189">
        <v>-50400</v>
      </c>
      <c r="AA55" s="190">
        <v>-28811</v>
      </c>
      <c r="AB55" s="190">
        <v>-160108</v>
      </c>
      <c r="AC55" s="191">
        <v>-26219</v>
      </c>
      <c r="AD55" s="188">
        <v>-265538</v>
      </c>
      <c r="AE55" s="102"/>
      <c r="AF55" s="189">
        <v>-27452</v>
      </c>
      <c r="AG55" s="190">
        <v>-227249</v>
      </c>
      <c r="AH55" s="190">
        <v>-22805</v>
      </c>
      <c r="AI55" s="191">
        <v>-24283</v>
      </c>
      <c r="AJ55" s="188">
        <v>-301789</v>
      </c>
      <c r="AK55" s="102"/>
      <c r="AL55" s="189">
        <v>62298</v>
      </c>
      <c r="AM55" s="190">
        <v>-26364</v>
      </c>
      <c r="AN55" s="190">
        <v>-21955</v>
      </c>
      <c r="AO55" s="191">
        <v>-24573</v>
      </c>
      <c r="AP55" s="188">
        <v>-10594</v>
      </c>
      <c r="AQ55" s="102"/>
      <c r="AR55" s="189">
        <v>-49568</v>
      </c>
      <c r="AS55" s="190">
        <v>-299940</v>
      </c>
      <c r="AT55" s="190">
        <v>-32046</v>
      </c>
      <c r="AU55" s="191">
        <v>-38612</v>
      </c>
      <c r="AV55" s="188">
        <v>-420166</v>
      </c>
      <c r="AW55" s="102"/>
      <c r="AX55" s="189">
        <v>-29363</v>
      </c>
      <c r="AY55" s="190">
        <v>-24453</v>
      </c>
      <c r="AZ55" s="190">
        <v>6003</v>
      </c>
      <c r="BA55" s="191">
        <v>-19051</v>
      </c>
      <c r="BB55" s="192">
        <v>-66864</v>
      </c>
      <c r="BC55" s="225"/>
      <c r="BD55" s="193">
        <v>-21084000</v>
      </c>
      <c r="BE55" s="194">
        <v>-55593000</v>
      </c>
      <c r="BF55" s="194">
        <v>-24470000</v>
      </c>
      <c r="BG55" s="194">
        <v>-253169000</v>
      </c>
      <c r="BH55" s="195">
        <v>-354316000</v>
      </c>
      <c r="BI55" s="225"/>
      <c r="BJ55" s="194">
        <v>-13181000</v>
      </c>
      <c r="BK55" s="194">
        <v>-64100000</v>
      </c>
      <c r="BL55" s="194">
        <v>28654000</v>
      </c>
      <c r="BM55" s="194">
        <v>44630000</v>
      </c>
      <c r="BN55" s="196">
        <v>-3997000</v>
      </c>
      <c r="BO55" s="102"/>
      <c r="BP55" s="194">
        <v>-101043000</v>
      </c>
      <c r="BQ55" s="197">
        <v>-5526000</v>
      </c>
      <c r="BR55" s="196">
        <v>-106569000</v>
      </c>
      <c r="BS55" s="104"/>
    </row>
    <row r="56" spans="1:71" ht="13.25" customHeight="1" x14ac:dyDescent="0.25">
      <c r="A56" s="84" t="s">
        <v>240</v>
      </c>
      <c r="B56" s="223"/>
      <c r="C56" s="102"/>
      <c r="D56" s="223"/>
      <c r="E56" s="102"/>
      <c r="F56" s="223"/>
      <c r="G56" s="102"/>
      <c r="H56" s="223"/>
      <c r="I56" s="102"/>
      <c r="J56" s="223"/>
      <c r="K56" s="102"/>
      <c r="L56" s="223"/>
      <c r="M56" s="102"/>
      <c r="N56" s="223"/>
      <c r="O56" s="102"/>
      <c r="P56" s="223"/>
      <c r="Q56" s="102"/>
      <c r="R56" s="223"/>
      <c r="S56" s="102"/>
      <c r="T56" s="223"/>
      <c r="U56" s="102"/>
      <c r="V56" s="223"/>
      <c r="W56" s="102"/>
      <c r="X56" s="223"/>
      <c r="Y56" s="102"/>
      <c r="Z56" s="107"/>
      <c r="AA56" s="108"/>
      <c r="AB56" s="108"/>
      <c r="AC56" s="109"/>
      <c r="AD56" s="223"/>
      <c r="AE56" s="102"/>
      <c r="AF56" s="107"/>
      <c r="AG56" s="108"/>
      <c r="AH56" s="108"/>
      <c r="AI56" s="109"/>
      <c r="AJ56" s="223"/>
      <c r="AK56" s="102"/>
      <c r="AL56" s="107"/>
      <c r="AM56" s="108"/>
      <c r="AN56" s="108"/>
      <c r="AO56" s="109"/>
      <c r="AP56" s="223"/>
      <c r="AQ56" s="102"/>
      <c r="AR56" s="107"/>
      <c r="AS56" s="108"/>
      <c r="AT56" s="108"/>
      <c r="AU56" s="109"/>
      <c r="AV56" s="223"/>
      <c r="AW56" s="102"/>
      <c r="AX56" s="107"/>
      <c r="AY56" s="108"/>
      <c r="AZ56" s="108"/>
      <c r="BA56" s="109"/>
      <c r="BB56" s="224"/>
      <c r="BC56" s="225"/>
      <c r="BD56" s="240"/>
      <c r="BE56" s="243"/>
      <c r="BF56" s="243"/>
      <c r="BG56" s="243"/>
      <c r="BH56" s="242"/>
      <c r="BI56" s="225"/>
      <c r="BJ56" s="243"/>
      <c r="BK56" s="243"/>
      <c r="BL56" s="243"/>
      <c r="BM56" s="243"/>
      <c r="BN56" s="199"/>
      <c r="BO56" s="102"/>
      <c r="BP56" s="243"/>
      <c r="BQ56" s="200"/>
      <c r="BR56" s="199"/>
      <c r="BS56" s="104"/>
    </row>
    <row r="57" spans="1:71" ht="13.25" customHeight="1" x14ac:dyDescent="0.25">
      <c r="A57" s="145" t="s">
        <v>241</v>
      </c>
      <c r="B57" s="167">
        <v>6021</v>
      </c>
      <c r="C57" s="102"/>
      <c r="D57" s="167">
        <v>11361</v>
      </c>
      <c r="E57" s="102"/>
      <c r="F57" s="167">
        <v>9600</v>
      </c>
      <c r="G57" s="102"/>
      <c r="H57" s="167">
        <v>1630</v>
      </c>
      <c r="I57" s="102"/>
      <c r="J57" s="167">
        <v>0</v>
      </c>
      <c r="K57" s="102"/>
      <c r="L57" s="167">
        <v>0</v>
      </c>
      <c r="M57" s="102"/>
      <c r="N57" s="167">
        <v>0</v>
      </c>
      <c r="O57" s="102"/>
      <c r="P57" s="167">
        <v>0</v>
      </c>
      <c r="Q57" s="102"/>
      <c r="R57" s="167">
        <v>408500</v>
      </c>
      <c r="S57" s="102"/>
      <c r="T57" s="167">
        <v>113712</v>
      </c>
      <c r="U57" s="102"/>
      <c r="V57" s="167">
        <v>482800</v>
      </c>
      <c r="W57" s="102"/>
      <c r="X57" s="167">
        <v>367500</v>
      </c>
      <c r="Y57" s="102"/>
      <c r="Z57" s="168">
        <v>214999</v>
      </c>
      <c r="AA57" s="169">
        <v>55000</v>
      </c>
      <c r="AB57" s="169">
        <v>246009</v>
      </c>
      <c r="AC57" s="170">
        <v>82000</v>
      </c>
      <c r="AD57" s="167">
        <v>598008</v>
      </c>
      <c r="AE57" s="102"/>
      <c r="AF57" s="168">
        <v>87000</v>
      </c>
      <c r="AG57" s="169">
        <v>360000</v>
      </c>
      <c r="AH57" s="169">
        <v>165004</v>
      </c>
      <c r="AI57" s="170">
        <v>125071</v>
      </c>
      <c r="AJ57" s="167">
        <v>737075</v>
      </c>
      <c r="AK57" s="102"/>
      <c r="AL57" s="168">
        <v>179532</v>
      </c>
      <c r="AM57" s="169">
        <v>131817</v>
      </c>
      <c r="AN57" s="169">
        <v>279159</v>
      </c>
      <c r="AO57" s="170">
        <v>215487</v>
      </c>
      <c r="AP57" s="167">
        <v>805995</v>
      </c>
      <c r="AQ57" s="102"/>
      <c r="AR57" s="168">
        <v>245096</v>
      </c>
      <c r="AS57" s="169">
        <v>447842</v>
      </c>
      <c r="AT57" s="169">
        <v>233440</v>
      </c>
      <c r="AU57" s="170">
        <v>214229</v>
      </c>
      <c r="AV57" s="167">
        <v>1140607</v>
      </c>
      <c r="AW57" s="102"/>
      <c r="AX57" s="168">
        <v>277785</v>
      </c>
      <c r="AY57" s="169">
        <v>356300</v>
      </c>
      <c r="AZ57" s="169">
        <v>409515</v>
      </c>
      <c r="BA57" s="170">
        <v>237890</v>
      </c>
      <c r="BB57" s="171">
        <v>1281490</v>
      </c>
      <c r="BC57" s="225"/>
      <c r="BD57" s="172">
        <v>99000000</v>
      </c>
      <c r="BE57" s="173">
        <v>202000000</v>
      </c>
      <c r="BF57" s="173">
        <v>233051000</v>
      </c>
      <c r="BG57" s="173">
        <v>131631000</v>
      </c>
      <c r="BH57" s="175">
        <v>665682000</v>
      </c>
      <c r="BI57" s="225"/>
      <c r="BJ57" s="173">
        <v>0</v>
      </c>
      <c r="BK57" s="173">
        <v>0</v>
      </c>
      <c r="BL57" s="173">
        <v>0</v>
      </c>
      <c r="BM57" s="173">
        <v>0</v>
      </c>
      <c r="BN57" s="176">
        <v>0</v>
      </c>
      <c r="BO57" s="102"/>
      <c r="BP57" s="173">
        <v>10000000</v>
      </c>
      <c r="BQ57" s="174">
        <v>0</v>
      </c>
      <c r="BR57" s="176">
        <v>10000000</v>
      </c>
      <c r="BS57" s="104"/>
    </row>
    <row r="58" spans="1:71" ht="13.25" customHeight="1" x14ac:dyDescent="0.25">
      <c r="A58" s="145" t="s">
        <v>242</v>
      </c>
      <c r="B58" s="167">
        <v>0</v>
      </c>
      <c r="C58" s="102"/>
      <c r="D58" s="167">
        <v>0</v>
      </c>
      <c r="E58" s="102"/>
      <c r="F58" s="167">
        <v>0</v>
      </c>
      <c r="G58" s="102"/>
      <c r="H58" s="167">
        <v>0</v>
      </c>
      <c r="I58" s="102"/>
      <c r="J58" s="167">
        <v>0</v>
      </c>
      <c r="K58" s="102"/>
      <c r="L58" s="167">
        <v>0</v>
      </c>
      <c r="M58" s="102"/>
      <c r="N58" s="167">
        <v>0</v>
      </c>
      <c r="O58" s="102"/>
      <c r="P58" s="167">
        <v>0</v>
      </c>
      <c r="Q58" s="102"/>
      <c r="R58" s="167">
        <v>0</v>
      </c>
      <c r="S58" s="102"/>
      <c r="T58" s="167">
        <v>0</v>
      </c>
      <c r="U58" s="102"/>
      <c r="V58" s="167">
        <v>0</v>
      </c>
      <c r="W58" s="102"/>
      <c r="X58" s="167">
        <v>0</v>
      </c>
      <c r="Y58" s="102"/>
      <c r="Z58" s="168">
        <v>0</v>
      </c>
      <c r="AA58" s="169">
        <v>0</v>
      </c>
      <c r="AB58" s="169">
        <v>0</v>
      </c>
      <c r="AC58" s="170">
        <v>0</v>
      </c>
      <c r="AD58" s="167">
        <v>0</v>
      </c>
      <c r="AE58" s="102"/>
      <c r="AF58" s="168">
        <v>0</v>
      </c>
      <c r="AG58" s="169">
        <v>0</v>
      </c>
      <c r="AH58" s="169">
        <v>0</v>
      </c>
      <c r="AI58" s="170">
        <v>0</v>
      </c>
      <c r="AJ58" s="238"/>
      <c r="AK58" s="102"/>
      <c r="AL58" s="168">
        <v>0</v>
      </c>
      <c r="AM58" s="169">
        <v>0</v>
      </c>
      <c r="AN58" s="169">
        <v>0</v>
      </c>
      <c r="AO58" s="170">
        <v>0</v>
      </c>
      <c r="AP58" s="238"/>
      <c r="AQ58" s="102"/>
      <c r="AR58" s="168">
        <v>0</v>
      </c>
      <c r="AS58" s="169">
        <v>0</v>
      </c>
      <c r="AT58" s="169">
        <v>0</v>
      </c>
      <c r="AU58" s="170">
        <v>0</v>
      </c>
      <c r="AV58" s="167">
        <v>0</v>
      </c>
      <c r="AW58" s="102"/>
      <c r="AX58" s="168">
        <v>0</v>
      </c>
      <c r="AY58" s="169">
        <v>0</v>
      </c>
      <c r="AZ58" s="169">
        <v>0</v>
      </c>
      <c r="BA58" s="170">
        <v>0</v>
      </c>
      <c r="BB58" s="171">
        <v>0</v>
      </c>
      <c r="BC58" s="225"/>
      <c r="BD58" s="172">
        <v>0</v>
      </c>
      <c r="BE58" s="173">
        <v>0</v>
      </c>
      <c r="BF58" s="173">
        <v>0</v>
      </c>
      <c r="BG58" s="173">
        <v>1149751000</v>
      </c>
      <c r="BH58" s="175">
        <v>1149751000</v>
      </c>
      <c r="BI58" s="225"/>
      <c r="BJ58" s="173">
        <v>0</v>
      </c>
      <c r="BK58" s="173">
        <v>0</v>
      </c>
      <c r="BL58" s="173">
        <v>0</v>
      </c>
      <c r="BM58" s="173">
        <v>0</v>
      </c>
      <c r="BN58" s="176">
        <v>0</v>
      </c>
      <c r="BO58" s="102"/>
      <c r="BP58" s="173">
        <v>0</v>
      </c>
      <c r="BQ58" s="174">
        <v>0</v>
      </c>
      <c r="BR58" s="176">
        <v>0</v>
      </c>
      <c r="BS58" s="104"/>
    </row>
    <row r="59" spans="1:71" ht="13.25" customHeight="1" x14ac:dyDescent="0.25">
      <c r="A59" s="145" t="s">
        <v>243</v>
      </c>
      <c r="B59" s="167">
        <v>0</v>
      </c>
      <c r="C59" s="102"/>
      <c r="D59" s="167">
        <v>0</v>
      </c>
      <c r="E59" s="102"/>
      <c r="F59" s="167">
        <v>0</v>
      </c>
      <c r="G59" s="102"/>
      <c r="H59" s="167">
        <v>0</v>
      </c>
      <c r="I59" s="102"/>
      <c r="J59" s="167">
        <v>0</v>
      </c>
      <c r="K59" s="102"/>
      <c r="L59" s="167">
        <v>0</v>
      </c>
      <c r="M59" s="102"/>
      <c r="N59" s="167">
        <v>0</v>
      </c>
      <c r="O59" s="102"/>
      <c r="P59" s="167">
        <v>0</v>
      </c>
      <c r="Q59" s="102"/>
      <c r="R59" s="167">
        <v>0</v>
      </c>
      <c r="S59" s="102"/>
      <c r="T59" s="167">
        <v>0</v>
      </c>
      <c r="U59" s="102"/>
      <c r="V59" s="167">
        <v>0</v>
      </c>
      <c r="W59" s="102"/>
      <c r="X59" s="167">
        <v>275000</v>
      </c>
      <c r="Y59" s="102"/>
      <c r="Z59" s="168">
        <v>0</v>
      </c>
      <c r="AA59" s="169">
        <v>0</v>
      </c>
      <c r="AB59" s="169">
        <v>0</v>
      </c>
      <c r="AC59" s="170">
        <v>0</v>
      </c>
      <c r="AD59" s="167">
        <v>0</v>
      </c>
      <c r="AE59" s="102"/>
      <c r="AF59" s="168">
        <v>0</v>
      </c>
      <c r="AG59" s="169">
        <v>0</v>
      </c>
      <c r="AH59" s="169">
        <v>0</v>
      </c>
      <c r="AI59" s="170">
        <v>0</v>
      </c>
      <c r="AJ59" s="167">
        <v>0</v>
      </c>
      <c r="AK59" s="102"/>
      <c r="AL59" s="168">
        <v>0</v>
      </c>
      <c r="AM59" s="169">
        <v>0</v>
      </c>
      <c r="AN59" s="169">
        <v>0</v>
      </c>
      <c r="AO59" s="170">
        <v>400000</v>
      </c>
      <c r="AP59" s="167">
        <v>400000</v>
      </c>
      <c r="AQ59" s="102"/>
      <c r="AR59" s="168">
        <v>0</v>
      </c>
      <c r="AS59" s="169">
        <v>0</v>
      </c>
      <c r="AT59" s="169">
        <v>0</v>
      </c>
      <c r="AU59" s="170">
        <v>0</v>
      </c>
      <c r="AV59" s="167">
        <v>0</v>
      </c>
      <c r="AW59" s="102"/>
      <c r="AX59" s="168">
        <v>0</v>
      </c>
      <c r="AY59" s="169">
        <v>0</v>
      </c>
      <c r="AZ59" s="169">
        <v>210500</v>
      </c>
      <c r="BA59" s="170">
        <v>0</v>
      </c>
      <c r="BB59" s="171">
        <v>210500</v>
      </c>
      <c r="BC59" s="225"/>
      <c r="BD59" s="172">
        <v>0</v>
      </c>
      <c r="BE59" s="173">
        <v>0</v>
      </c>
      <c r="BF59" s="173">
        <v>0</v>
      </c>
      <c r="BG59" s="173">
        <v>0</v>
      </c>
      <c r="BH59" s="175">
        <v>0</v>
      </c>
      <c r="BI59" s="225"/>
      <c r="BJ59" s="173">
        <v>0</v>
      </c>
      <c r="BK59" s="173">
        <v>0</v>
      </c>
      <c r="BL59" s="173">
        <v>0</v>
      </c>
      <c r="BM59" s="173">
        <v>0</v>
      </c>
      <c r="BN59" s="176">
        <v>0</v>
      </c>
      <c r="BO59" s="102"/>
      <c r="BP59" s="173">
        <v>0</v>
      </c>
      <c r="BQ59" s="174">
        <v>0</v>
      </c>
      <c r="BR59" s="176">
        <v>0</v>
      </c>
      <c r="BS59" s="104"/>
    </row>
    <row r="60" spans="1:71" ht="13.25" customHeight="1" x14ac:dyDescent="0.25">
      <c r="A60" s="145" t="s">
        <v>244</v>
      </c>
      <c r="B60" s="167">
        <v>0</v>
      </c>
      <c r="C60" s="102"/>
      <c r="D60" s="167">
        <v>0</v>
      </c>
      <c r="E60" s="102"/>
      <c r="F60" s="167">
        <v>0</v>
      </c>
      <c r="G60" s="102"/>
      <c r="H60" s="167">
        <v>0</v>
      </c>
      <c r="I60" s="102"/>
      <c r="J60" s="167">
        <v>0</v>
      </c>
      <c r="K60" s="102"/>
      <c r="L60" s="167">
        <v>0</v>
      </c>
      <c r="M60" s="102"/>
      <c r="N60" s="167">
        <v>0</v>
      </c>
      <c r="O60" s="102"/>
      <c r="P60" s="167">
        <v>0</v>
      </c>
      <c r="Q60" s="102"/>
      <c r="R60" s="167">
        <v>0</v>
      </c>
      <c r="S60" s="102"/>
      <c r="T60" s="167">
        <v>0</v>
      </c>
      <c r="U60" s="102"/>
      <c r="V60" s="167">
        <v>0</v>
      </c>
      <c r="W60" s="102"/>
      <c r="X60" s="167">
        <v>0</v>
      </c>
      <c r="Y60" s="102"/>
      <c r="Z60" s="168">
        <v>0</v>
      </c>
      <c r="AA60" s="169">
        <v>0</v>
      </c>
      <c r="AB60" s="169">
        <v>0</v>
      </c>
      <c r="AC60" s="170">
        <v>0</v>
      </c>
      <c r="AD60" s="167">
        <v>0</v>
      </c>
      <c r="AE60" s="102"/>
      <c r="AF60" s="168">
        <v>0</v>
      </c>
      <c r="AG60" s="169">
        <v>0</v>
      </c>
      <c r="AH60" s="169">
        <v>0</v>
      </c>
      <c r="AI60" s="170">
        <v>0</v>
      </c>
      <c r="AJ60" s="167">
        <v>0</v>
      </c>
      <c r="AK60" s="102"/>
      <c r="AL60" s="168">
        <v>0</v>
      </c>
      <c r="AM60" s="169">
        <v>0</v>
      </c>
      <c r="AN60" s="169">
        <v>0</v>
      </c>
      <c r="AO60" s="170">
        <v>0</v>
      </c>
      <c r="AP60" s="167">
        <v>0</v>
      </c>
      <c r="AQ60" s="102"/>
      <c r="AR60" s="168">
        <v>0</v>
      </c>
      <c r="AS60" s="169">
        <v>0</v>
      </c>
      <c r="AT60" s="169">
        <v>0</v>
      </c>
      <c r="AU60" s="170">
        <v>0</v>
      </c>
      <c r="AV60" s="167">
        <v>0</v>
      </c>
      <c r="AW60" s="102"/>
      <c r="AX60" s="168">
        <v>0</v>
      </c>
      <c r="AY60" s="169">
        <v>0</v>
      </c>
      <c r="AZ60" s="169">
        <v>0</v>
      </c>
      <c r="BA60" s="170">
        <v>271568</v>
      </c>
      <c r="BB60" s="171">
        <v>271568</v>
      </c>
      <c r="BC60" s="225"/>
      <c r="BD60" s="172">
        <v>0</v>
      </c>
      <c r="BE60" s="173">
        <v>0</v>
      </c>
      <c r="BF60" s="173">
        <v>0</v>
      </c>
      <c r="BG60" s="173">
        <v>0</v>
      </c>
      <c r="BH60" s="175">
        <v>0</v>
      </c>
      <c r="BI60" s="225"/>
      <c r="BJ60" s="173">
        <v>0</v>
      </c>
      <c r="BK60" s="173">
        <v>0</v>
      </c>
      <c r="BL60" s="173">
        <v>0</v>
      </c>
      <c r="BM60" s="173">
        <v>0</v>
      </c>
      <c r="BN60" s="176">
        <v>0</v>
      </c>
      <c r="BO60" s="102"/>
      <c r="BP60" s="173">
        <v>0</v>
      </c>
      <c r="BQ60" s="174">
        <v>0</v>
      </c>
      <c r="BR60" s="176">
        <v>0</v>
      </c>
      <c r="BS60" s="104"/>
    </row>
    <row r="61" spans="1:71" ht="13.25" customHeight="1" x14ac:dyDescent="0.25">
      <c r="A61" s="145" t="s">
        <v>245</v>
      </c>
      <c r="B61" s="167">
        <v>0</v>
      </c>
      <c r="C61" s="102"/>
      <c r="D61" s="167">
        <v>-307</v>
      </c>
      <c r="E61" s="102"/>
      <c r="F61" s="167">
        <v>-1386</v>
      </c>
      <c r="G61" s="102"/>
      <c r="H61" s="167">
        <v>-2620</v>
      </c>
      <c r="I61" s="102"/>
      <c r="J61" s="167">
        <v>-3251</v>
      </c>
      <c r="K61" s="102"/>
      <c r="L61" s="167">
        <v>-3219</v>
      </c>
      <c r="M61" s="102"/>
      <c r="N61" s="167">
        <v>-13848</v>
      </c>
      <c r="O61" s="102"/>
      <c r="P61" s="167">
        <v>-5222</v>
      </c>
      <c r="Q61" s="102"/>
      <c r="R61" s="167">
        <v>-179500</v>
      </c>
      <c r="S61" s="102"/>
      <c r="T61" s="167">
        <v>-104125</v>
      </c>
      <c r="U61" s="102"/>
      <c r="V61" s="167">
        <v>-273490</v>
      </c>
      <c r="W61" s="102"/>
      <c r="X61" s="167">
        <v>-581920</v>
      </c>
      <c r="Y61" s="102"/>
      <c r="Z61" s="168">
        <f>-73310+Z65</f>
        <v>-73318</v>
      </c>
      <c r="AA61" s="169">
        <v>-162014</v>
      </c>
      <c r="AB61" s="169">
        <f>-96797+AB65</f>
        <v>-96859</v>
      </c>
      <c r="AC61" s="170">
        <v>-98501</v>
      </c>
      <c r="AD61" s="167">
        <f>-430692-AD65</f>
        <v>-430622</v>
      </c>
      <c r="AE61" s="102"/>
      <c r="AF61" s="168">
        <v>-82725</v>
      </c>
      <c r="AG61" s="169">
        <v>-165046</v>
      </c>
      <c r="AH61" s="169">
        <v>-150511</v>
      </c>
      <c r="AI61" s="170">
        <v>-141631</v>
      </c>
      <c r="AJ61" s="167">
        <f>-540142-AJ65</f>
        <v>-539913</v>
      </c>
      <c r="AK61" s="102"/>
      <c r="AL61" s="168">
        <v>-237929</v>
      </c>
      <c r="AM61" s="169">
        <v>-252788</v>
      </c>
      <c r="AN61" s="169">
        <v>-168687</v>
      </c>
      <c r="AO61" s="170">
        <v>-318628</v>
      </c>
      <c r="AP61" s="167">
        <v>-974781</v>
      </c>
      <c r="AQ61" s="102"/>
      <c r="AR61" s="168">
        <v>-206692</v>
      </c>
      <c r="AS61" s="169">
        <v>-268305</v>
      </c>
      <c r="AT61" s="169">
        <v>-206035</v>
      </c>
      <c r="AU61" s="170">
        <v>-266664</v>
      </c>
      <c r="AV61" s="167">
        <v>-947696</v>
      </c>
      <c r="AW61" s="102"/>
      <c r="AX61" s="168">
        <v>-74392</v>
      </c>
      <c r="AY61" s="169">
        <v>-218054</v>
      </c>
      <c r="AZ61" s="169">
        <v>-310603</v>
      </c>
      <c r="BA61" s="170">
        <v>-734285</v>
      </c>
      <c r="BB61" s="171">
        <v>-1337334</v>
      </c>
      <c r="BC61" s="225"/>
      <c r="BD61" s="172">
        <v>-182726000</v>
      </c>
      <c r="BE61" s="173">
        <v>-289743000</v>
      </c>
      <c r="BF61" s="173">
        <v>-167050000</v>
      </c>
      <c r="BG61" s="173">
        <v>-603087000</v>
      </c>
      <c r="BH61" s="175">
        <v>-1242606000</v>
      </c>
      <c r="BI61" s="225"/>
      <c r="BJ61" s="173">
        <v>-4111000</v>
      </c>
      <c r="BK61" s="173">
        <v>-3560000</v>
      </c>
      <c r="BL61" s="173">
        <v>-3478000</v>
      </c>
      <c r="BM61" s="173">
        <v>-3361000</v>
      </c>
      <c r="BN61" s="176">
        <v>-14510000</v>
      </c>
      <c r="BO61" s="102"/>
      <c r="BP61" s="173">
        <v>-13256000</v>
      </c>
      <c r="BQ61" s="174">
        <v>-3330000</v>
      </c>
      <c r="BR61" s="176">
        <v>-16586000</v>
      </c>
      <c r="BS61" s="104"/>
    </row>
    <row r="62" spans="1:71" ht="13.25" customHeight="1" x14ac:dyDescent="0.25">
      <c r="A62" s="145" t="s">
        <v>246</v>
      </c>
      <c r="B62" s="167">
        <v>0</v>
      </c>
      <c r="C62" s="102"/>
      <c r="D62" s="167">
        <v>0</v>
      </c>
      <c r="E62" s="102"/>
      <c r="F62" s="167">
        <v>0</v>
      </c>
      <c r="G62" s="102"/>
      <c r="H62" s="167">
        <v>0</v>
      </c>
      <c r="I62" s="102"/>
      <c r="J62" s="167">
        <v>0</v>
      </c>
      <c r="K62" s="102"/>
      <c r="L62" s="167">
        <v>0</v>
      </c>
      <c r="M62" s="102"/>
      <c r="N62" s="167">
        <v>0</v>
      </c>
      <c r="O62" s="102"/>
      <c r="P62" s="167">
        <v>0</v>
      </c>
      <c r="Q62" s="102"/>
      <c r="R62" s="167">
        <v>0</v>
      </c>
      <c r="S62" s="102"/>
      <c r="T62" s="167">
        <v>0</v>
      </c>
      <c r="U62" s="102"/>
      <c r="V62" s="167">
        <v>0</v>
      </c>
      <c r="W62" s="102"/>
      <c r="X62" s="167">
        <v>0</v>
      </c>
      <c r="Y62" s="102"/>
      <c r="Z62" s="168">
        <v>0</v>
      </c>
      <c r="AA62" s="169">
        <v>0</v>
      </c>
      <c r="AB62" s="169">
        <v>0</v>
      </c>
      <c r="AC62" s="170">
        <v>0</v>
      </c>
      <c r="AD62" s="167">
        <v>0</v>
      </c>
      <c r="AE62" s="102"/>
      <c r="AF62" s="168">
        <v>0</v>
      </c>
      <c r="AG62" s="169">
        <v>0</v>
      </c>
      <c r="AH62" s="169">
        <v>0</v>
      </c>
      <c r="AI62" s="170">
        <v>0</v>
      </c>
      <c r="AJ62" s="238"/>
      <c r="AK62" s="102"/>
      <c r="AL62" s="168">
        <v>0</v>
      </c>
      <c r="AM62" s="169">
        <v>0</v>
      </c>
      <c r="AN62" s="169">
        <v>0</v>
      </c>
      <c r="AO62" s="170">
        <v>0</v>
      </c>
      <c r="AP62" s="238"/>
      <c r="AQ62" s="102"/>
      <c r="AR62" s="168">
        <v>0</v>
      </c>
      <c r="AS62" s="169">
        <v>0</v>
      </c>
      <c r="AT62" s="169">
        <v>0</v>
      </c>
      <c r="AU62" s="170">
        <v>0</v>
      </c>
      <c r="AV62" s="167">
        <v>0</v>
      </c>
      <c r="AW62" s="102"/>
      <c r="AX62" s="168">
        <v>0</v>
      </c>
      <c r="AY62" s="169">
        <v>0</v>
      </c>
      <c r="AZ62" s="169">
        <v>0</v>
      </c>
      <c r="BA62" s="170">
        <v>0</v>
      </c>
      <c r="BB62" s="171">
        <v>0</v>
      </c>
      <c r="BC62" s="225"/>
      <c r="BD62" s="172">
        <v>0</v>
      </c>
      <c r="BE62" s="173">
        <v>0</v>
      </c>
      <c r="BF62" s="173">
        <v>0</v>
      </c>
      <c r="BG62" s="173">
        <v>-309000000</v>
      </c>
      <c r="BH62" s="175">
        <v>-309000000</v>
      </c>
      <c r="BI62" s="225"/>
      <c r="BJ62" s="173">
        <v>0</v>
      </c>
      <c r="BK62" s="173">
        <v>0</v>
      </c>
      <c r="BL62" s="173">
        <v>0</v>
      </c>
      <c r="BM62" s="173">
        <v>0</v>
      </c>
      <c r="BN62" s="176">
        <v>0</v>
      </c>
      <c r="BO62" s="102"/>
      <c r="BP62" s="173">
        <v>0</v>
      </c>
      <c r="BQ62" s="174">
        <v>0</v>
      </c>
      <c r="BR62" s="176">
        <v>0</v>
      </c>
      <c r="BS62" s="104"/>
    </row>
    <row r="63" spans="1:71" ht="13.25" customHeight="1" x14ac:dyDescent="0.25">
      <c r="A63" s="145" t="s">
        <v>247</v>
      </c>
      <c r="B63" s="167">
        <v>0</v>
      </c>
      <c r="C63" s="102"/>
      <c r="D63" s="167">
        <v>0</v>
      </c>
      <c r="E63" s="102"/>
      <c r="F63" s="167">
        <v>0</v>
      </c>
      <c r="G63" s="102"/>
      <c r="H63" s="167">
        <v>0</v>
      </c>
      <c r="I63" s="102"/>
      <c r="J63" s="167">
        <v>0</v>
      </c>
      <c r="K63" s="102"/>
      <c r="L63" s="167">
        <v>0</v>
      </c>
      <c r="M63" s="102"/>
      <c r="N63" s="167">
        <v>0</v>
      </c>
      <c r="O63" s="102"/>
      <c r="P63" s="167">
        <v>0</v>
      </c>
      <c r="Q63" s="102"/>
      <c r="R63" s="167">
        <v>0</v>
      </c>
      <c r="S63" s="102"/>
      <c r="T63" s="167">
        <v>0</v>
      </c>
      <c r="U63" s="102"/>
      <c r="V63" s="167">
        <v>0</v>
      </c>
      <c r="W63" s="102"/>
      <c r="X63" s="167">
        <v>0</v>
      </c>
      <c r="Y63" s="102"/>
      <c r="Z63" s="168">
        <v>0</v>
      </c>
      <c r="AA63" s="169">
        <v>0</v>
      </c>
      <c r="AB63" s="169">
        <v>0</v>
      </c>
      <c r="AC63" s="170">
        <v>0</v>
      </c>
      <c r="AD63" s="167">
        <v>0</v>
      </c>
      <c r="AE63" s="102"/>
      <c r="AF63" s="168">
        <v>0</v>
      </c>
      <c r="AG63" s="169">
        <v>0</v>
      </c>
      <c r="AH63" s="169">
        <v>0</v>
      </c>
      <c r="AI63" s="170">
        <v>0</v>
      </c>
      <c r="AJ63" s="167">
        <v>0</v>
      </c>
      <c r="AK63" s="102"/>
      <c r="AL63" s="168">
        <v>0</v>
      </c>
      <c r="AM63" s="169">
        <v>0</v>
      </c>
      <c r="AN63" s="169">
        <v>0</v>
      </c>
      <c r="AO63" s="170">
        <v>-275000</v>
      </c>
      <c r="AP63" s="167">
        <v>-275000</v>
      </c>
      <c r="AQ63" s="102"/>
      <c r="AR63" s="168">
        <v>0</v>
      </c>
      <c r="AS63" s="169">
        <v>0</v>
      </c>
      <c r="AT63" s="169">
        <v>0</v>
      </c>
      <c r="AU63" s="170">
        <v>0</v>
      </c>
      <c r="AV63" s="167">
        <v>0</v>
      </c>
      <c r="AW63" s="102"/>
      <c r="AX63" s="168">
        <v>0</v>
      </c>
      <c r="AY63" s="169">
        <v>0</v>
      </c>
      <c r="AZ63" s="169">
        <v>0</v>
      </c>
      <c r="BA63" s="170">
        <v>0</v>
      </c>
      <c r="BB63" s="171">
        <v>0</v>
      </c>
      <c r="BC63" s="225"/>
      <c r="BD63" s="172">
        <v>0</v>
      </c>
      <c r="BE63" s="173">
        <v>0</v>
      </c>
      <c r="BF63" s="173">
        <v>0</v>
      </c>
      <c r="BG63" s="173">
        <v>0</v>
      </c>
      <c r="BH63" s="175">
        <v>0</v>
      </c>
      <c r="BI63" s="225"/>
      <c r="BJ63" s="173">
        <v>0</v>
      </c>
      <c r="BK63" s="173">
        <v>0</v>
      </c>
      <c r="BL63" s="173">
        <v>0</v>
      </c>
      <c r="BM63" s="173">
        <v>0</v>
      </c>
      <c r="BN63" s="176">
        <v>0</v>
      </c>
      <c r="BO63" s="102"/>
      <c r="BP63" s="173">
        <v>0</v>
      </c>
      <c r="BQ63" s="174">
        <v>0</v>
      </c>
      <c r="BR63" s="176">
        <v>0</v>
      </c>
      <c r="BS63" s="104"/>
    </row>
    <row r="64" spans="1:71" ht="13.25" customHeight="1" x14ac:dyDescent="0.25">
      <c r="A64" s="145" t="s">
        <v>248</v>
      </c>
      <c r="B64" s="167">
        <v>0</v>
      </c>
      <c r="C64" s="102"/>
      <c r="D64" s="167">
        <v>0</v>
      </c>
      <c r="E64" s="102"/>
      <c r="F64" s="167">
        <v>0</v>
      </c>
      <c r="G64" s="102"/>
      <c r="H64" s="167">
        <v>0</v>
      </c>
      <c r="I64" s="102"/>
      <c r="J64" s="167">
        <v>0</v>
      </c>
      <c r="K64" s="102"/>
      <c r="L64" s="167">
        <v>0</v>
      </c>
      <c r="M64" s="102"/>
      <c r="N64" s="167">
        <v>0</v>
      </c>
      <c r="O64" s="102"/>
      <c r="P64" s="167">
        <v>0</v>
      </c>
      <c r="Q64" s="102"/>
      <c r="R64" s="167">
        <v>0</v>
      </c>
      <c r="S64" s="102"/>
      <c r="T64" s="167">
        <v>0</v>
      </c>
      <c r="U64" s="102"/>
      <c r="V64" s="167">
        <v>0</v>
      </c>
      <c r="W64" s="102"/>
      <c r="X64" s="167">
        <v>0</v>
      </c>
      <c r="Y64" s="102"/>
      <c r="Z64" s="168">
        <v>0</v>
      </c>
      <c r="AA64" s="169">
        <v>0</v>
      </c>
      <c r="AB64" s="169">
        <v>0</v>
      </c>
      <c r="AC64" s="170">
        <v>0</v>
      </c>
      <c r="AD64" s="167">
        <v>0</v>
      </c>
      <c r="AE64" s="102"/>
      <c r="AF64" s="168">
        <v>0</v>
      </c>
      <c r="AG64" s="169">
        <v>0</v>
      </c>
      <c r="AH64" s="169">
        <v>0</v>
      </c>
      <c r="AI64" s="170">
        <v>0</v>
      </c>
      <c r="AJ64" s="167">
        <v>0</v>
      </c>
      <c r="AK64" s="102"/>
      <c r="AL64" s="168">
        <v>0</v>
      </c>
      <c r="AM64" s="169">
        <v>0</v>
      </c>
      <c r="AN64" s="169">
        <v>0</v>
      </c>
      <c r="AO64" s="170">
        <v>-14438</v>
      </c>
      <c r="AP64" s="167">
        <v>-14438</v>
      </c>
      <c r="AQ64" s="102"/>
      <c r="AR64" s="168">
        <v>0</v>
      </c>
      <c r="AS64" s="169">
        <v>0</v>
      </c>
      <c r="AT64" s="169">
        <v>0</v>
      </c>
      <c r="AU64" s="170">
        <v>0</v>
      </c>
      <c r="AV64" s="167">
        <v>0</v>
      </c>
      <c r="AW64" s="102"/>
      <c r="AX64" s="168">
        <v>0</v>
      </c>
      <c r="AY64" s="169">
        <v>0</v>
      </c>
      <c r="AZ64" s="169">
        <v>0</v>
      </c>
      <c r="BA64" s="170">
        <v>0</v>
      </c>
      <c r="BB64" s="171">
        <v>0</v>
      </c>
      <c r="BC64" s="225"/>
      <c r="BD64" s="172">
        <v>0</v>
      </c>
      <c r="BE64" s="173">
        <v>0</v>
      </c>
      <c r="BF64" s="173">
        <v>0</v>
      </c>
      <c r="BG64" s="173">
        <v>0</v>
      </c>
      <c r="BH64" s="175">
        <v>0</v>
      </c>
      <c r="BI64" s="225"/>
      <c r="BJ64" s="173">
        <v>0</v>
      </c>
      <c r="BK64" s="173">
        <v>0</v>
      </c>
      <c r="BL64" s="173">
        <v>0</v>
      </c>
      <c r="BM64" s="173">
        <v>0</v>
      </c>
      <c r="BN64" s="176">
        <v>0</v>
      </c>
      <c r="BO64" s="102"/>
      <c r="BP64" s="173">
        <v>0</v>
      </c>
      <c r="BQ64" s="174">
        <v>0</v>
      </c>
      <c r="BR64" s="176">
        <v>0</v>
      </c>
      <c r="BS64" s="104"/>
    </row>
    <row r="65" spans="1:71" ht="13.25" customHeight="1" x14ac:dyDescent="0.25">
      <c r="A65" s="145" t="s">
        <v>249</v>
      </c>
      <c r="B65" s="167">
        <v>0</v>
      </c>
      <c r="C65" s="102"/>
      <c r="D65" s="167">
        <v>0</v>
      </c>
      <c r="E65" s="102"/>
      <c r="F65" s="167">
        <v>0</v>
      </c>
      <c r="G65" s="102"/>
      <c r="H65" s="167">
        <v>0</v>
      </c>
      <c r="I65" s="102"/>
      <c r="J65" s="167">
        <v>0</v>
      </c>
      <c r="K65" s="102"/>
      <c r="L65" s="167">
        <v>0</v>
      </c>
      <c r="M65" s="102"/>
      <c r="N65" s="167">
        <v>0</v>
      </c>
      <c r="O65" s="102"/>
      <c r="P65" s="167">
        <v>0</v>
      </c>
      <c r="Q65" s="102"/>
      <c r="R65" s="167">
        <v>-1819</v>
      </c>
      <c r="S65" s="102"/>
      <c r="T65" s="167">
        <v>-1536</v>
      </c>
      <c r="U65" s="102"/>
      <c r="V65" s="167">
        <v>-1364</v>
      </c>
      <c r="W65" s="102"/>
      <c r="X65" s="167">
        <v>-6373</v>
      </c>
      <c r="Y65" s="102"/>
      <c r="Z65" s="168">
        <v>-8</v>
      </c>
      <c r="AA65" s="169">
        <v>0</v>
      </c>
      <c r="AB65" s="169">
        <v>-62</v>
      </c>
      <c r="AC65" s="170">
        <v>0</v>
      </c>
      <c r="AD65" s="167">
        <v>-70</v>
      </c>
      <c r="AE65" s="102"/>
      <c r="AF65" s="168">
        <v>0</v>
      </c>
      <c r="AG65" s="169">
        <v>0</v>
      </c>
      <c r="AH65" s="169">
        <v>0</v>
      </c>
      <c r="AI65" s="170">
        <v>-229</v>
      </c>
      <c r="AJ65" s="167">
        <v>-229</v>
      </c>
      <c r="AK65" s="102"/>
      <c r="AL65" s="168">
        <v>-3251</v>
      </c>
      <c r="AM65" s="169">
        <v>0</v>
      </c>
      <c r="AN65" s="169">
        <v>0</v>
      </c>
      <c r="AO65" s="170">
        <v>-7378</v>
      </c>
      <c r="AP65" s="167">
        <v>-10629</v>
      </c>
      <c r="AQ65" s="102"/>
      <c r="AR65" s="168">
        <v>-1458</v>
      </c>
      <c r="AS65" s="169">
        <v>-13</v>
      </c>
      <c r="AT65" s="169">
        <v>-1258</v>
      </c>
      <c r="AU65" s="170">
        <v>0</v>
      </c>
      <c r="AV65" s="167">
        <v>-2729</v>
      </c>
      <c r="AW65" s="102"/>
      <c r="AX65" s="168">
        <v>0</v>
      </c>
      <c r="AY65" s="169">
        <v>0</v>
      </c>
      <c r="AZ65" s="169">
        <v>-4862</v>
      </c>
      <c r="BA65" s="170">
        <v>-17708</v>
      </c>
      <c r="BB65" s="171">
        <v>-22570</v>
      </c>
      <c r="BC65" s="225"/>
      <c r="BD65" s="172">
        <v>-410000</v>
      </c>
      <c r="BE65" s="173">
        <v>-641000</v>
      </c>
      <c r="BF65" s="173">
        <v>-1410000</v>
      </c>
      <c r="BG65" s="173">
        <v>-9502000</v>
      </c>
      <c r="BH65" s="175">
        <v>-11963000</v>
      </c>
      <c r="BI65" s="225"/>
      <c r="BJ65" s="173">
        <v>-1137000</v>
      </c>
      <c r="BK65" s="173">
        <v>-298000</v>
      </c>
      <c r="BL65" s="173">
        <v>-5000</v>
      </c>
      <c r="BM65" s="173">
        <v>-4000</v>
      </c>
      <c r="BN65" s="176">
        <v>-1444000</v>
      </c>
      <c r="BO65" s="102"/>
      <c r="BP65" s="173">
        <v>-23000</v>
      </c>
      <c r="BQ65" s="174">
        <v>-28000</v>
      </c>
      <c r="BR65" s="176">
        <v>-51000</v>
      </c>
      <c r="BS65" s="104"/>
    </row>
    <row r="66" spans="1:71" ht="13.25" customHeight="1" x14ac:dyDescent="0.25">
      <c r="A66" s="145" t="s">
        <v>250</v>
      </c>
      <c r="B66" s="167">
        <v>0</v>
      </c>
      <c r="C66" s="102"/>
      <c r="D66" s="167">
        <v>-255</v>
      </c>
      <c r="E66" s="102"/>
      <c r="F66" s="167">
        <v>-1387</v>
      </c>
      <c r="G66" s="102"/>
      <c r="H66" s="167">
        <v>0</v>
      </c>
      <c r="I66" s="102"/>
      <c r="J66" s="167">
        <v>0</v>
      </c>
      <c r="K66" s="102"/>
      <c r="L66" s="167">
        <v>0</v>
      </c>
      <c r="M66" s="102"/>
      <c r="N66" s="167">
        <v>0</v>
      </c>
      <c r="O66" s="102"/>
      <c r="P66" s="167">
        <v>0</v>
      </c>
      <c r="Q66" s="102"/>
      <c r="R66" s="167">
        <v>0</v>
      </c>
      <c r="S66" s="102"/>
      <c r="T66" s="167">
        <v>0</v>
      </c>
      <c r="U66" s="102"/>
      <c r="V66" s="167">
        <v>0</v>
      </c>
      <c r="W66" s="102"/>
      <c r="X66" s="167">
        <v>0</v>
      </c>
      <c r="Y66" s="102"/>
      <c r="Z66" s="168">
        <v>0</v>
      </c>
      <c r="AA66" s="169">
        <v>0</v>
      </c>
      <c r="AB66" s="169">
        <v>0</v>
      </c>
      <c r="AC66" s="170">
        <v>0</v>
      </c>
      <c r="AD66" s="167">
        <v>0</v>
      </c>
      <c r="AE66" s="102"/>
      <c r="AF66" s="168">
        <v>0</v>
      </c>
      <c r="AG66" s="169">
        <v>0</v>
      </c>
      <c r="AH66" s="169">
        <v>0</v>
      </c>
      <c r="AI66" s="170">
        <v>0</v>
      </c>
      <c r="AJ66" s="167">
        <v>0</v>
      </c>
      <c r="AK66" s="102"/>
      <c r="AL66" s="168">
        <v>0</v>
      </c>
      <c r="AM66" s="169">
        <v>0</v>
      </c>
      <c r="AN66" s="169">
        <v>0</v>
      </c>
      <c r="AO66" s="170">
        <v>0</v>
      </c>
      <c r="AP66" s="167">
        <v>0</v>
      </c>
      <c r="AQ66" s="102"/>
      <c r="AR66" s="168">
        <v>0</v>
      </c>
      <c r="AS66" s="169">
        <v>0</v>
      </c>
      <c r="AT66" s="169">
        <v>0</v>
      </c>
      <c r="AU66" s="170">
        <v>0</v>
      </c>
      <c r="AV66" s="167">
        <v>0</v>
      </c>
      <c r="AW66" s="102"/>
      <c r="AX66" s="168">
        <v>0</v>
      </c>
      <c r="AY66" s="169">
        <v>0</v>
      </c>
      <c r="AZ66" s="169">
        <v>0</v>
      </c>
      <c r="BA66" s="170">
        <v>0</v>
      </c>
      <c r="BB66" s="171">
        <v>0</v>
      </c>
      <c r="BC66" s="225"/>
      <c r="BD66" s="172">
        <v>0</v>
      </c>
      <c r="BE66" s="173">
        <v>0</v>
      </c>
      <c r="BF66" s="173">
        <v>0</v>
      </c>
      <c r="BG66" s="173">
        <v>0</v>
      </c>
      <c r="BH66" s="175">
        <v>0</v>
      </c>
      <c r="BI66" s="225"/>
      <c r="BJ66" s="173">
        <v>0</v>
      </c>
      <c r="BK66" s="173">
        <v>0</v>
      </c>
      <c r="BL66" s="173">
        <v>0</v>
      </c>
      <c r="BM66" s="173">
        <v>0</v>
      </c>
      <c r="BN66" s="176">
        <v>0</v>
      </c>
      <c r="BO66" s="102"/>
      <c r="BP66" s="173">
        <v>0</v>
      </c>
      <c r="BQ66" s="174">
        <v>0</v>
      </c>
      <c r="BR66" s="176">
        <v>0</v>
      </c>
      <c r="BS66" s="104"/>
    </row>
    <row r="67" spans="1:71" ht="13.25" customHeight="1" x14ac:dyDescent="0.25">
      <c r="A67" s="145" t="s">
        <v>251</v>
      </c>
      <c r="B67" s="167">
        <v>0</v>
      </c>
      <c r="C67" s="102"/>
      <c r="D67" s="167">
        <v>0</v>
      </c>
      <c r="E67" s="102"/>
      <c r="F67" s="167">
        <v>61380</v>
      </c>
      <c r="G67" s="102"/>
      <c r="H67" s="167">
        <v>0</v>
      </c>
      <c r="I67" s="102"/>
      <c r="J67" s="167">
        <v>0</v>
      </c>
      <c r="K67" s="102"/>
      <c r="L67" s="167">
        <v>0</v>
      </c>
      <c r="M67" s="102"/>
      <c r="N67" s="167">
        <v>0</v>
      </c>
      <c r="O67" s="102"/>
      <c r="P67" s="167">
        <v>0</v>
      </c>
      <c r="Q67" s="102"/>
      <c r="R67" s="167">
        <v>0</v>
      </c>
      <c r="S67" s="102"/>
      <c r="T67" s="167">
        <v>0</v>
      </c>
      <c r="U67" s="102"/>
      <c r="V67" s="167">
        <v>0</v>
      </c>
      <c r="W67" s="102"/>
      <c r="X67" s="167">
        <v>0</v>
      </c>
      <c r="Y67" s="102"/>
      <c r="Z67" s="168">
        <v>0</v>
      </c>
      <c r="AA67" s="169">
        <v>0</v>
      </c>
      <c r="AB67" s="169">
        <v>0</v>
      </c>
      <c r="AC67" s="170">
        <v>0</v>
      </c>
      <c r="AD67" s="167">
        <v>0</v>
      </c>
      <c r="AE67" s="102"/>
      <c r="AF67" s="168">
        <v>0</v>
      </c>
      <c r="AG67" s="169">
        <v>0</v>
      </c>
      <c r="AH67" s="169">
        <v>0</v>
      </c>
      <c r="AI67" s="170">
        <v>0</v>
      </c>
      <c r="AJ67" s="167">
        <v>0</v>
      </c>
      <c r="AK67" s="102"/>
      <c r="AL67" s="168">
        <v>0</v>
      </c>
      <c r="AM67" s="169">
        <v>0</v>
      </c>
      <c r="AN67" s="169">
        <v>0</v>
      </c>
      <c r="AO67" s="170">
        <v>0</v>
      </c>
      <c r="AP67" s="167">
        <v>0</v>
      </c>
      <c r="AQ67" s="102"/>
      <c r="AR67" s="168">
        <v>0</v>
      </c>
      <c r="AS67" s="169">
        <v>0</v>
      </c>
      <c r="AT67" s="169">
        <v>0</v>
      </c>
      <c r="AU67" s="170">
        <v>0</v>
      </c>
      <c r="AV67" s="167">
        <v>0</v>
      </c>
      <c r="AW67" s="102"/>
      <c r="AX67" s="168">
        <v>0</v>
      </c>
      <c r="AY67" s="169">
        <v>0</v>
      </c>
      <c r="AZ67" s="169">
        <v>0</v>
      </c>
      <c r="BA67" s="170">
        <v>0</v>
      </c>
      <c r="BB67" s="171">
        <v>0</v>
      </c>
      <c r="BC67" s="225"/>
      <c r="BD67" s="172">
        <v>0</v>
      </c>
      <c r="BE67" s="173">
        <v>0</v>
      </c>
      <c r="BF67" s="173">
        <v>0</v>
      </c>
      <c r="BG67" s="173">
        <v>0</v>
      </c>
      <c r="BH67" s="175">
        <v>0</v>
      </c>
      <c r="BI67" s="225"/>
      <c r="BJ67" s="173">
        <v>0</v>
      </c>
      <c r="BK67" s="173">
        <v>0</v>
      </c>
      <c r="BL67" s="173">
        <v>0</v>
      </c>
      <c r="BM67" s="173">
        <v>0</v>
      </c>
      <c r="BN67" s="176">
        <v>0</v>
      </c>
      <c r="BO67" s="102"/>
      <c r="BP67" s="173">
        <v>0</v>
      </c>
      <c r="BQ67" s="174">
        <v>0</v>
      </c>
      <c r="BR67" s="176">
        <v>0</v>
      </c>
      <c r="BS67" s="104"/>
    </row>
    <row r="68" spans="1:71" ht="13.25" customHeight="1" x14ac:dyDescent="0.25">
      <c r="A68" s="145" t="s">
        <v>252</v>
      </c>
      <c r="B68" s="167">
        <v>0</v>
      </c>
      <c r="C68" s="102"/>
      <c r="D68" s="167">
        <v>0</v>
      </c>
      <c r="E68" s="102"/>
      <c r="F68" s="167">
        <v>0</v>
      </c>
      <c r="G68" s="102"/>
      <c r="H68" s="167">
        <v>0</v>
      </c>
      <c r="I68" s="102"/>
      <c r="J68" s="167">
        <v>0</v>
      </c>
      <c r="K68" s="102"/>
      <c r="L68" s="167">
        <v>0</v>
      </c>
      <c r="M68" s="102"/>
      <c r="N68" s="167">
        <v>0</v>
      </c>
      <c r="O68" s="102"/>
      <c r="P68" s="167">
        <v>0</v>
      </c>
      <c r="Q68" s="102"/>
      <c r="R68" s="167">
        <v>0</v>
      </c>
      <c r="S68" s="102"/>
      <c r="T68" s="167">
        <v>0</v>
      </c>
      <c r="U68" s="102"/>
      <c r="V68" s="167">
        <v>0</v>
      </c>
      <c r="W68" s="102"/>
      <c r="X68" s="167">
        <v>-11105</v>
      </c>
      <c r="Y68" s="102"/>
      <c r="Z68" s="168">
        <v>0</v>
      </c>
      <c r="AA68" s="169">
        <v>0</v>
      </c>
      <c r="AB68" s="169">
        <v>-4350</v>
      </c>
      <c r="AC68" s="170">
        <v>-2980</v>
      </c>
      <c r="AD68" s="167">
        <v>-7330</v>
      </c>
      <c r="AE68" s="102"/>
      <c r="AF68" s="168">
        <v>0</v>
      </c>
      <c r="AG68" s="169">
        <v>0</v>
      </c>
      <c r="AH68" s="169">
        <v>-539</v>
      </c>
      <c r="AI68" s="170">
        <v>0</v>
      </c>
      <c r="AJ68" s="167">
        <v>-539</v>
      </c>
      <c r="AK68" s="102"/>
      <c r="AL68" s="168">
        <v>0</v>
      </c>
      <c r="AM68" s="169">
        <v>-83</v>
      </c>
      <c r="AN68" s="169">
        <v>-2022</v>
      </c>
      <c r="AO68" s="170">
        <v>0</v>
      </c>
      <c r="AP68" s="167">
        <v>-2105</v>
      </c>
      <c r="AQ68" s="102"/>
      <c r="AR68" s="168">
        <v>0</v>
      </c>
      <c r="AS68" s="169">
        <v>0</v>
      </c>
      <c r="AT68" s="169">
        <v>0</v>
      </c>
      <c r="AU68" s="170">
        <v>-3282</v>
      </c>
      <c r="AV68" s="167">
        <v>-3282</v>
      </c>
      <c r="AW68" s="102"/>
      <c r="AX68" s="168">
        <v>0</v>
      </c>
      <c r="AY68" s="169">
        <v>0</v>
      </c>
      <c r="AZ68" s="169">
        <v>0</v>
      </c>
      <c r="BA68" s="170">
        <v>0</v>
      </c>
      <c r="BB68" s="171">
        <v>0</v>
      </c>
      <c r="BC68" s="225"/>
      <c r="BD68" s="172">
        <v>-648000</v>
      </c>
      <c r="BE68" s="173">
        <v>0</v>
      </c>
      <c r="BF68" s="173">
        <v>-557000</v>
      </c>
      <c r="BG68" s="173">
        <v>0</v>
      </c>
      <c r="BH68" s="175">
        <v>-1205000</v>
      </c>
      <c r="BI68" s="225"/>
      <c r="BJ68" s="173">
        <v>0</v>
      </c>
      <c r="BK68" s="173">
        <v>0</v>
      </c>
      <c r="BL68" s="173">
        <v>-43647000</v>
      </c>
      <c r="BM68" s="173">
        <v>0</v>
      </c>
      <c r="BN68" s="176">
        <v>-43647000</v>
      </c>
      <c r="BO68" s="102"/>
      <c r="BP68" s="173">
        <v>-225000</v>
      </c>
      <c r="BQ68" s="174">
        <v>0</v>
      </c>
      <c r="BR68" s="176">
        <v>-225000</v>
      </c>
      <c r="BS68" s="104"/>
    </row>
    <row r="69" spans="1:71" ht="13.25" customHeight="1" x14ac:dyDescent="0.25">
      <c r="A69" s="145" t="s">
        <v>253</v>
      </c>
      <c r="B69" s="167">
        <v>0</v>
      </c>
      <c r="C69" s="102"/>
      <c r="D69" s="167">
        <v>0</v>
      </c>
      <c r="E69" s="102"/>
      <c r="F69" s="167">
        <v>0</v>
      </c>
      <c r="G69" s="102"/>
      <c r="H69" s="167">
        <v>0</v>
      </c>
      <c r="I69" s="102"/>
      <c r="J69" s="167">
        <v>0</v>
      </c>
      <c r="K69" s="102"/>
      <c r="L69" s="167">
        <v>0</v>
      </c>
      <c r="M69" s="102"/>
      <c r="N69" s="167">
        <v>0</v>
      </c>
      <c r="O69" s="102"/>
      <c r="P69" s="167">
        <v>0</v>
      </c>
      <c r="Q69" s="102"/>
      <c r="R69" s="167">
        <v>0</v>
      </c>
      <c r="S69" s="102"/>
      <c r="T69" s="167">
        <v>0</v>
      </c>
      <c r="U69" s="102"/>
      <c r="V69" s="167">
        <v>0</v>
      </c>
      <c r="W69" s="102"/>
      <c r="X69" s="167">
        <v>0</v>
      </c>
      <c r="Y69" s="102"/>
      <c r="Z69" s="168">
        <v>0</v>
      </c>
      <c r="AA69" s="169">
        <v>0</v>
      </c>
      <c r="AB69" s="169">
        <v>0</v>
      </c>
      <c r="AC69" s="170">
        <v>0</v>
      </c>
      <c r="AD69" s="167">
        <v>0</v>
      </c>
      <c r="AE69" s="102"/>
      <c r="AF69" s="168">
        <v>0</v>
      </c>
      <c r="AG69" s="169">
        <v>0</v>
      </c>
      <c r="AH69" s="169">
        <v>0</v>
      </c>
      <c r="AI69" s="170">
        <v>0</v>
      </c>
      <c r="AJ69" s="167">
        <v>0</v>
      </c>
      <c r="AK69" s="102"/>
      <c r="AL69" s="168">
        <v>0</v>
      </c>
      <c r="AM69" s="169">
        <v>0</v>
      </c>
      <c r="AN69" s="169">
        <v>0</v>
      </c>
      <c r="AO69" s="170">
        <v>0</v>
      </c>
      <c r="AP69" s="167">
        <v>0</v>
      </c>
      <c r="AQ69" s="102"/>
      <c r="AR69" s="168">
        <v>0</v>
      </c>
      <c r="AS69" s="169">
        <v>0</v>
      </c>
      <c r="AT69" s="169">
        <v>0</v>
      </c>
      <c r="AU69" s="170">
        <v>0</v>
      </c>
      <c r="AV69" s="167">
        <v>0</v>
      </c>
      <c r="AW69" s="102"/>
      <c r="AX69" s="168">
        <v>0</v>
      </c>
      <c r="AY69" s="169">
        <v>0</v>
      </c>
      <c r="AZ69" s="169">
        <v>0</v>
      </c>
      <c r="BA69" s="170">
        <v>22432</v>
      </c>
      <c r="BB69" s="171">
        <v>22432</v>
      </c>
      <c r="BC69" s="225"/>
      <c r="BD69" s="172">
        <v>0</v>
      </c>
      <c r="BE69" s="173">
        <v>0</v>
      </c>
      <c r="BF69" s="173">
        <v>0</v>
      </c>
      <c r="BG69" s="173">
        <v>0</v>
      </c>
      <c r="BH69" s="175">
        <v>0</v>
      </c>
      <c r="BI69" s="225"/>
      <c r="BJ69" s="173">
        <v>0</v>
      </c>
      <c r="BK69" s="173">
        <v>0</v>
      </c>
      <c r="BL69" s="173">
        <v>0</v>
      </c>
      <c r="BM69" s="173">
        <v>0</v>
      </c>
      <c r="BN69" s="176">
        <v>0</v>
      </c>
      <c r="BO69" s="102"/>
      <c r="BP69" s="173">
        <v>0</v>
      </c>
      <c r="BQ69" s="174">
        <v>0</v>
      </c>
      <c r="BR69" s="176">
        <v>0</v>
      </c>
      <c r="BS69" s="104"/>
    </row>
    <row r="70" spans="1:71" ht="13.25" customHeight="1" x14ac:dyDescent="0.25">
      <c r="A70" s="145" t="s">
        <v>254</v>
      </c>
      <c r="B70" s="167">
        <v>0</v>
      </c>
      <c r="C70" s="102"/>
      <c r="D70" s="167">
        <v>0</v>
      </c>
      <c r="E70" s="102"/>
      <c r="F70" s="167">
        <v>0</v>
      </c>
      <c r="G70" s="102"/>
      <c r="H70" s="167">
        <v>0</v>
      </c>
      <c r="I70" s="102"/>
      <c r="J70" s="167">
        <v>-3391</v>
      </c>
      <c r="K70" s="102"/>
      <c r="L70" s="167">
        <v>-4176</v>
      </c>
      <c r="M70" s="102"/>
      <c r="N70" s="167">
        <v>-6142</v>
      </c>
      <c r="O70" s="102"/>
      <c r="P70" s="167">
        <v>-5653</v>
      </c>
      <c r="Q70" s="102"/>
      <c r="R70" s="167">
        <v>-4149</v>
      </c>
      <c r="S70" s="102"/>
      <c r="T70" s="167">
        <v>-3556</v>
      </c>
      <c r="U70" s="102"/>
      <c r="V70" s="167">
        <v>-9430</v>
      </c>
      <c r="W70" s="102"/>
      <c r="X70" s="167">
        <v>-29351</v>
      </c>
      <c r="Y70" s="102"/>
      <c r="Z70" s="168">
        <v>-2741</v>
      </c>
      <c r="AA70" s="169">
        <v>-1505</v>
      </c>
      <c r="AB70" s="169">
        <v>-1522</v>
      </c>
      <c r="AC70" s="170">
        <v>-1699</v>
      </c>
      <c r="AD70" s="167">
        <v>-7467</v>
      </c>
      <c r="AE70" s="102"/>
      <c r="AF70" s="168">
        <v>-7549</v>
      </c>
      <c r="AG70" s="169">
        <v>-1315</v>
      </c>
      <c r="AH70" s="169">
        <v>-1952</v>
      </c>
      <c r="AI70" s="170">
        <v>-3752</v>
      </c>
      <c r="AJ70" s="167">
        <v>-14568</v>
      </c>
      <c r="AK70" s="102"/>
      <c r="AL70" s="168">
        <v>-1190</v>
      </c>
      <c r="AM70" s="169">
        <v>-908</v>
      </c>
      <c r="AN70" s="169">
        <v>-982</v>
      </c>
      <c r="AO70" s="170">
        <v>-16618</v>
      </c>
      <c r="AP70" s="167">
        <v>-19698</v>
      </c>
      <c r="AQ70" s="102"/>
      <c r="AR70" s="168">
        <v>-1766</v>
      </c>
      <c r="AS70" s="169">
        <v>-359</v>
      </c>
      <c r="AT70" s="169">
        <v>-277</v>
      </c>
      <c r="AU70" s="170">
        <v>-3577</v>
      </c>
      <c r="AV70" s="167">
        <v>-5979</v>
      </c>
      <c r="AW70" s="102"/>
      <c r="AX70" s="168">
        <v>-359</v>
      </c>
      <c r="AY70" s="169">
        <v>-103</v>
      </c>
      <c r="AZ70" s="169">
        <v>-40955</v>
      </c>
      <c r="BA70" s="170">
        <v>-292</v>
      </c>
      <c r="BB70" s="171">
        <v>-41709</v>
      </c>
      <c r="BC70" s="225"/>
      <c r="BD70" s="172">
        <v>-5592000</v>
      </c>
      <c r="BE70" s="173">
        <v>0</v>
      </c>
      <c r="BF70" s="173">
        <v>-1000</v>
      </c>
      <c r="BG70" s="173">
        <v>-164000</v>
      </c>
      <c r="BH70" s="175">
        <v>-5757000</v>
      </c>
      <c r="BI70" s="225"/>
      <c r="BJ70" s="173">
        <v>-2579000</v>
      </c>
      <c r="BK70" s="173">
        <v>-319000</v>
      </c>
      <c r="BL70" s="173">
        <v>-200000</v>
      </c>
      <c r="BM70" s="173">
        <v>-121000</v>
      </c>
      <c r="BN70" s="176">
        <v>-3219000</v>
      </c>
      <c r="BO70" s="102"/>
      <c r="BP70" s="173">
        <v>-2212000</v>
      </c>
      <c r="BQ70" s="174">
        <v>-158000</v>
      </c>
      <c r="BR70" s="176">
        <v>-2370000</v>
      </c>
      <c r="BS70" s="104"/>
    </row>
    <row r="71" spans="1:71" ht="13.25" customHeight="1" x14ac:dyDescent="0.25">
      <c r="A71" s="145" t="s">
        <v>255</v>
      </c>
      <c r="B71" s="167">
        <v>0</v>
      </c>
      <c r="C71" s="102"/>
      <c r="D71" s="167">
        <v>0</v>
      </c>
      <c r="E71" s="102"/>
      <c r="F71" s="167">
        <v>0</v>
      </c>
      <c r="G71" s="102"/>
      <c r="H71" s="167">
        <v>0</v>
      </c>
      <c r="I71" s="102"/>
      <c r="J71" s="167">
        <v>0</v>
      </c>
      <c r="K71" s="102"/>
      <c r="L71" s="167">
        <v>0</v>
      </c>
      <c r="M71" s="102"/>
      <c r="N71" s="167">
        <v>0</v>
      </c>
      <c r="O71" s="102"/>
      <c r="P71" s="167">
        <v>0</v>
      </c>
      <c r="Q71" s="102"/>
      <c r="R71" s="167">
        <v>0</v>
      </c>
      <c r="S71" s="102"/>
      <c r="T71" s="167">
        <v>0</v>
      </c>
      <c r="U71" s="102"/>
      <c r="V71" s="167">
        <v>-1297</v>
      </c>
      <c r="W71" s="102"/>
      <c r="X71" s="167">
        <v>-5750</v>
      </c>
      <c r="Y71" s="102"/>
      <c r="Z71" s="168">
        <v>-2183</v>
      </c>
      <c r="AA71" s="169">
        <v>-4194</v>
      </c>
      <c r="AB71" s="169">
        <v>-3760</v>
      </c>
      <c r="AC71" s="170">
        <v>-3796</v>
      </c>
      <c r="AD71" s="167">
        <v>-13933</v>
      </c>
      <c r="AE71" s="102"/>
      <c r="AF71" s="168">
        <v>-3276</v>
      </c>
      <c r="AG71" s="169">
        <v>-3538</v>
      </c>
      <c r="AH71" s="169">
        <v>-5215</v>
      </c>
      <c r="AI71" s="170">
        <v>-3858</v>
      </c>
      <c r="AJ71" s="167">
        <v>-15887</v>
      </c>
      <c r="AK71" s="102"/>
      <c r="AL71" s="168">
        <v>-4658</v>
      </c>
      <c r="AM71" s="169">
        <v>-4804</v>
      </c>
      <c r="AN71" s="169">
        <v>-4317</v>
      </c>
      <c r="AO71" s="170">
        <v>-3839</v>
      </c>
      <c r="AP71" s="167">
        <v>-17618</v>
      </c>
      <c r="AQ71" s="102"/>
      <c r="AR71" s="168">
        <v>-4182</v>
      </c>
      <c r="AS71" s="169">
        <v>-4598</v>
      </c>
      <c r="AT71" s="169">
        <v>-3942</v>
      </c>
      <c r="AU71" s="170">
        <v>-4341</v>
      </c>
      <c r="AV71" s="167">
        <v>-17063</v>
      </c>
      <c r="AW71" s="102"/>
      <c r="AX71" s="168">
        <v>-2719</v>
      </c>
      <c r="AY71" s="169">
        <v>-2645</v>
      </c>
      <c r="AZ71" s="169">
        <v>-2990</v>
      </c>
      <c r="BA71" s="170">
        <v>-1157</v>
      </c>
      <c r="BB71" s="171">
        <v>-9511</v>
      </c>
      <c r="BC71" s="225"/>
      <c r="BD71" s="172">
        <v>-1592000</v>
      </c>
      <c r="BE71" s="173">
        <v>-1683000</v>
      </c>
      <c r="BF71" s="173">
        <v>-2211000</v>
      </c>
      <c r="BG71" s="173">
        <v>-2514000</v>
      </c>
      <c r="BH71" s="175">
        <v>-8000000</v>
      </c>
      <c r="BI71" s="225"/>
      <c r="BJ71" s="173">
        <v>-2526000</v>
      </c>
      <c r="BK71" s="173">
        <v>-30581000</v>
      </c>
      <c r="BL71" s="173">
        <v>-1992000</v>
      </c>
      <c r="BM71" s="173">
        <v>-2413000</v>
      </c>
      <c r="BN71" s="176">
        <v>-37512000</v>
      </c>
      <c r="BO71" s="102"/>
      <c r="BP71" s="173">
        <v>-2412000</v>
      </c>
      <c r="BQ71" s="174">
        <v>-1852000</v>
      </c>
      <c r="BR71" s="176">
        <v>-4264000</v>
      </c>
      <c r="BS71" s="104"/>
    </row>
    <row r="72" spans="1:71" ht="13.25" customHeight="1" x14ac:dyDescent="0.25">
      <c r="A72" s="145" t="s">
        <v>256</v>
      </c>
      <c r="B72" s="167">
        <v>-5156</v>
      </c>
      <c r="C72" s="102"/>
      <c r="D72" s="167">
        <v>0</v>
      </c>
      <c r="E72" s="102"/>
      <c r="F72" s="167">
        <v>0</v>
      </c>
      <c r="G72" s="102"/>
      <c r="H72" s="167">
        <v>0</v>
      </c>
      <c r="I72" s="102"/>
      <c r="J72" s="167">
        <v>0</v>
      </c>
      <c r="K72" s="102"/>
      <c r="L72" s="167">
        <v>-45518</v>
      </c>
      <c r="M72" s="102"/>
      <c r="N72" s="167">
        <v>0</v>
      </c>
      <c r="O72" s="102"/>
      <c r="P72" s="167">
        <v>-56935</v>
      </c>
      <c r="Q72" s="102"/>
      <c r="R72" s="167">
        <v>-309701</v>
      </c>
      <c r="S72" s="102"/>
      <c r="T72" s="167">
        <v>-64351</v>
      </c>
      <c r="U72" s="102"/>
      <c r="V72" s="167">
        <v>-42016</v>
      </c>
      <c r="W72" s="102"/>
      <c r="X72" s="167">
        <v>0</v>
      </c>
      <c r="Y72" s="102"/>
      <c r="Z72" s="168">
        <v>-127793</v>
      </c>
      <c r="AA72" s="169">
        <v>-14411</v>
      </c>
      <c r="AB72" s="169">
        <v>-11263</v>
      </c>
      <c r="AC72" s="170">
        <v>0</v>
      </c>
      <c r="AD72" s="167">
        <v>-153467</v>
      </c>
      <c r="AE72" s="102"/>
      <c r="AF72" s="168">
        <v>0</v>
      </c>
      <c r="AG72" s="169">
        <v>-50008</v>
      </c>
      <c r="AH72" s="169">
        <v>0</v>
      </c>
      <c r="AI72" s="170">
        <v>0</v>
      </c>
      <c r="AJ72" s="167">
        <v>-50008</v>
      </c>
      <c r="AK72" s="102"/>
      <c r="AL72" s="168">
        <v>-40674</v>
      </c>
      <c r="AM72" s="169">
        <v>-14465</v>
      </c>
      <c r="AN72" s="169">
        <v>-39571</v>
      </c>
      <c r="AO72" s="170">
        <v>0</v>
      </c>
      <c r="AP72" s="167">
        <v>-94710</v>
      </c>
      <c r="AQ72" s="102"/>
      <c r="AR72" s="168">
        <v>0</v>
      </c>
      <c r="AS72" s="169">
        <v>-14043</v>
      </c>
      <c r="AT72" s="169">
        <v>-12074</v>
      </c>
      <c r="AU72" s="170">
        <v>-29450</v>
      </c>
      <c r="AV72" s="167">
        <v>-55567</v>
      </c>
      <c r="AW72" s="102"/>
      <c r="AX72" s="168">
        <v>-231883</v>
      </c>
      <c r="AY72" s="169">
        <v>-305690</v>
      </c>
      <c r="AZ72" s="169">
        <v>-89483</v>
      </c>
      <c r="BA72" s="170">
        <v>0</v>
      </c>
      <c r="BB72" s="171">
        <v>-627056</v>
      </c>
      <c r="BC72" s="225"/>
      <c r="BD72" s="172">
        <v>0</v>
      </c>
      <c r="BE72" s="173">
        <v>0</v>
      </c>
      <c r="BF72" s="173">
        <v>0</v>
      </c>
      <c r="BG72" s="173">
        <v>0</v>
      </c>
      <c r="BH72" s="175">
        <v>0</v>
      </c>
      <c r="BI72" s="225"/>
      <c r="BJ72" s="173">
        <v>0</v>
      </c>
      <c r="BK72" s="173">
        <v>0</v>
      </c>
      <c r="BL72" s="173">
        <v>0</v>
      </c>
      <c r="BM72" s="173">
        <v>0</v>
      </c>
      <c r="BN72" s="176">
        <v>0</v>
      </c>
      <c r="BO72" s="102"/>
      <c r="BP72" s="173">
        <v>0</v>
      </c>
      <c r="BQ72" s="174">
        <v>0</v>
      </c>
      <c r="BR72" s="176">
        <v>0</v>
      </c>
      <c r="BS72" s="104"/>
    </row>
    <row r="73" spans="1:71" ht="13.25" customHeight="1" x14ac:dyDescent="0.25">
      <c r="A73" s="145" t="s">
        <v>257</v>
      </c>
      <c r="B73" s="167">
        <v>0</v>
      </c>
      <c r="C73" s="102"/>
      <c r="D73" s="167">
        <v>0</v>
      </c>
      <c r="E73" s="102"/>
      <c r="F73" s="167">
        <v>0</v>
      </c>
      <c r="G73" s="102"/>
      <c r="H73" s="167">
        <v>0</v>
      </c>
      <c r="I73" s="102"/>
      <c r="J73" s="167">
        <v>0</v>
      </c>
      <c r="K73" s="102"/>
      <c r="L73" s="167">
        <v>0</v>
      </c>
      <c r="M73" s="102"/>
      <c r="N73" s="167">
        <v>0</v>
      </c>
      <c r="O73" s="102"/>
      <c r="P73" s="167">
        <v>0</v>
      </c>
      <c r="Q73" s="102"/>
      <c r="R73" s="167">
        <v>0</v>
      </c>
      <c r="S73" s="102"/>
      <c r="T73" s="167">
        <v>0</v>
      </c>
      <c r="U73" s="102"/>
      <c r="V73" s="167">
        <v>0</v>
      </c>
      <c r="W73" s="102"/>
      <c r="X73" s="167">
        <v>0</v>
      </c>
      <c r="Y73" s="102"/>
      <c r="Z73" s="168">
        <v>0</v>
      </c>
      <c r="AA73" s="169">
        <v>0</v>
      </c>
      <c r="AB73" s="169">
        <v>0</v>
      </c>
      <c r="AC73" s="170">
        <v>0</v>
      </c>
      <c r="AD73" s="167">
        <v>0</v>
      </c>
      <c r="AE73" s="102"/>
      <c r="AF73" s="168">
        <v>0</v>
      </c>
      <c r="AG73" s="169">
        <v>-20230</v>
      </c>
      <c r="AH73" s="169">
        <v>0</v>
      </c>
      <c r="AI73" s="170">
        <v>0</v>
      </c>
      <c r="AJ73" s="167">
        <v>-20230</v>
      </c>
      <c r="AK73" s="102"/>
      <c r="AL73" s="168">
        <v>0</v>
      </c>
      <c r="AM73" s="169">
        <v>0</v>
      </c>
      <c r="AN73" s="169">
        <v>0</v>
      </c>
      <c r="AO73" s="170">
        <v>-1144</v>
      </c>
      <c r="AP73" s="167">
        <v>-1144</v>
      </c>
      <c r="AQ73" s="102"/>
      <c r="AR73" s="168">
        <v>0</v>
      </c>
      <c r="AS73" s="169">
        <v>-41177</v>
      </c>
      <c r="AT73" s="169">
        <v>0</v>
      </c>
      <c r="AU73" s="170">
        <v>-44343</v>
      </c>
      <c r="AV73" s="167">
        <v>-85520</v>
      </c>
      <c r="AW73" s="102"/>
      <c r="AX73" s="168">
        <v>0</v>
      </c>
      <c r="AY73" s="169">
        <v>0</v>
      </c>
      <c r="AZ73" s="169">
        <v>0</v>
      </c>
      <c r="BA73" s="170">
        <v>0</v>
      </c>
      <c r="BB73" s="171">
        <v>0</v>
      </c>
      <c r="BC73" s="225"/>
      <c r="BD73" s="172">
        <v>0</v>
      </c>
      <c r="BE73" s="173">
        <v>-5063000</v>
      </c>
      <c r="BF73" s="173">
        <v>0</v>
      </c>
      <c r="BG73" s="173">
        <v>0</v>
      </c>
      <c r="BH73" s="175">
        <v>-5063000</v>
      </c>
      <c r="BI73" s="225"/>
      <c r="BJ73" s="173">
        <v>0</v>
      </c>
      <c r="BK73" s="173">
        <v>-324000</v>
      </c>
      <c r="BL73" s="173">
        <v>0</v>
      </c>
      <c r="BM73" s="173">
        <v>-1841000</v>
      </c>
      <c r="BN73" s="176">
        <v>-2165000</v>
      </c>
      <c r="BO73" s="102"/>
      <c r="BP73" s="173">
        <v>0</v>
      </c>
      <c r="BQ73" s="174">
        <v>-95567000</v>
      </c>
      <c r="BR73" s="176">
        <v>-95567000</v>
      </c>
      <c r="BS73" s="104"/>
    </row>
    <row r="74" spans="1:71" ht="13.25" customHeight="1" x14ac:dyDescent="0.25">
      <c r="A74" s="145" t="s">
        <v>258</v>
      </c>
      <c r="B74" s="167">
        <v>0</v>
      </c>
      <c r="C74" s="102"/>
      <c r="D74" s="167">
        <v>0</v>
      </c>
      <c r="E74" s="102"/>
      <c r="F74" s="167">
        <v>0</v>
      </c>
      <c r="G74" s="102"/>
      <c r="H74" s="167">
        <v>0</v>
      </c>
      <c r="I74" s="102"/>
      <c r="J74" s="167">
        <v>0</v>
      </c>
      <c r="K74" s="102"/>
      <c r="L74" s="167">
        <v>0</v>
      </c>
      <c r="M74" s="102"/>
      <c r="N74" s="167">
        <v>0</v>
      </c>
      <c r="O74" s="102"/>
      <c r="P74" s="167">
        <v>0</v>
      </c>
      <c r="Q74" s="102"/>
      <c r="R74" s="167">
        <v>0</v>
      </c>
      <c r="S74" s="102"/>
      <c r="T74" s="167">
        <v>0</v>
      </c>
      <c r="U74" s="102"/>
      <c r="V74" s="167">
        <v>0</v>
      </c>
      <c r="W74" s="102"/>
      <c r="X74" s="167">
        <v>0</v>
      </c>
      <c r="Y74" s="102"/>
      <c r="Z74" s="168">
        <v>0</v>
      </c>
      <c r="AA74" s="169">
        <v>0</v>
      </c>
      <c r="AB74" s="169">
        <v>0</v>
      </c>
      <c r="AC74" s="170">
        <v>0</v>
      </c>
      <c r="AD74" s="167">
        <v>0</v>
      </c>
      <c r="AE74" s="102"/>
      <c r="AF74" s="168">
        <v>0</v>
      </c>
      <c r="AG74" s="169">
        <v>0</v>
      </c>
      <c r="AH74" s="169">
        <v>0</v>
      </c>
      <c r="AI74" s="170">
        <v>0</v>
      </c>
      <c r="AJ74" s="167">
        <v>0</v>
      </c>
      <c r="AK74" s="102"/>
      <c r="AL74" s="168">
        <v>35390</v>
      </c>
      <c r="AM74" s="169">
        <v>0</v>
      </c>
      <c r="AN74" s="169">
        <v>0</v>
      </c>
      <c r="AO74" s="170">
        <v>0</v>
      </c>
      <c r="AP74" s="167">
        <v>35390</v>
      </c>
      <c r="AQ74" s="102"/>
      <c r="AR74" s="168">
        <v>0</v>
      </c>
      <c r="AS74" s="169">
        <v>0</v>
      </c>
      <c r="AT74" s="169">
        <v>0</v>
      </c>
      <c r="AU74" s="170">
        <v>57046</v>
      </c>
      <c r="AV74" s="167">
        <v>57046</v>
      </c>
      <c r="AW74" s="102"/>
      <c r="AX74" s="168">
        <v>0</v>
      </c>
      <c r="AY74" s="169">
        <v>0</v>
      </c>
      <c r="AZ74" s="169">
        <v>0</v>
      </c>
      <c r="BA74" s="170">
        <v>0</v>
      </c>
      <c r="BB74" s="171">
        <v>0</v>
      </c>
      <c r="BC74" s="225"/>
      <c r="BD74" s="172">
        <v>0</v>
      </c>
      <c r="BE74" s="173">
        <v>0</v>
      </c>
      <c r="BF74" s="173">
        <v>0</v>
      </c>
      <c r="BG74" s="173">
        <v>0</v>
      </c>
      <c r="BH74" s="175">
        <v>0</v>
      </c>
      <c r="BI74" s="225"/>
      <c r="BJ74" s="173">
        <v>0</v>
      </c>
      <c r="BK74" s="173">
        <v>0</v>
      </c>
      <c r="BL74" s="173">
        <v>0</v>
      </c>
      <c r="BM74" s="173">
        <v>0</v>
      </c>
      <c r="BN74" s="176">
        <v>0</v>
      </c>
      <c r="BO74" s="102"/>
      <c r="BP74" s="173">
        <v>0</v>
      </c>
      <c r="BQ74" s="174">
        <v>0</v>
      </c>
      <c r="BR74" s="176">
        <v>0</v>
      </c>
      <c r="BS74" s="104"/>
    </row>
    <row r="75" spans="1:71" ht="13.25" customHeight="1" x14ac:dyDescent="0.25">
      <c r="A75" s="145" t="s">
        <v>259</v>
      </c>
      <c r="B75" s="167">
        <v>0</v>
      </c>
      <c r="C75" s="102"/>
      <c r="D75" s="167">
        <v>0</v>
      </c>
      <c r="E75" s="102"/>
      <c r="F75" s="167">
        <v>0</v>
      </c>
      <c r="G75" s="102"/>
      <c r="H75" s="167">
        <v>0</v>
      </c>
      <c r="I75" s="102"/>
      <c r="J75" s="167">
        <v>0</v>
      </c>
      <c r="K75" s="102"/>
      <c r="L75" s="167">
        <v>0</v>
      </c>
      <c r="M75" s="102"/>
      <c r="N75" s="167">
        <v>0</v>
      </c>
      <c r="O75" s="102"/>
      <c r="P75" s="167">
        <v>0</v>
      </c>
      <c r="Q75" s="102"/>
      <c r="R75" s="167">
        <v>0</v>
      </c>
      <c r="S75" s="102"/>
      <c r="T75" s="167">
        <v>0</v>
      </c>
      <c r="U75" s="102"/>
      <c r="V75" s="167">
        <v>0</v>
      </c>
      <c r="W75" s="102"/>
      <c r="X75" s="167">
        <v>0</v>
      </c>
      <c r="Y75" s="102"/>
      <c r="Z75" s="168">
        <v>0</v>
      </c>
      <c r="AA75" s="169">
        <v>0</v>
      </c>
      <c r="AB75" s="169">
        <v>0</v>
      </c>
      <c r="AC75" s="170">
        <v>0</v>
      </c>
      <c r="AD75" s="167">
        <v>0</v>
      </c>
      <c r="AE75" s="102"/>
      <c r="AF75" s="168">
        <v>0</v>
      </c>
      <c r="AG75" s="169">
        <v>0</v>
      </c>
      <c r="AH75" s="169">
        <v>0</v>
      </c>
      <c r="AI75" s="170">
        <v>0</v>
      </c>
      <c r="AJ75" s="167">
        <v>0</v>
      </c>
      <c r="AK75" s="102"/>
      <c r="AL75" s="168">
        <v>0</v>
      </c>
      <c r="AM75" s="169">
        <v>0</v>
      </c>
      <c r="AN75" s="169">
        <v>0</v>
      </c>
      <c r="AO75" s="170">
        <v>0</v>
      </c>
      <c r="AP75" s="167">
        <v>0</v>
      </c>
      <c r="AQ75" s="102"/>
      <c r="AR75" s="168">
        <v>0</v>
      </c>
      <c r="AS75" s="169">
        <v>-3375</v>
      </c>
      <c r="AT75" s="169">
        <v>0</v>
      </c>
      <c r="AU75" s="170">
        <v>0</v>
      </c>
      <c r="AV75" s="167">
        <v>-3375</v>
      </c>
      <c r="AW75" s="102"/>
      <c r="AX75" s="168">
        <v>0</v>
      </c>
      <c r="AY75" s="169">
        <v>-3921</v>
      </c>
      <c r="AZ75" s="169">
        <v>-34</v>
      </c>
      <c r="BA75" s="170">
        <v>0</v>
      </c>
      <c r="BB75" s="171">
        <v>-3955</v>
      </c>
      <c r="BC75" s="225"/>
      <c r="BD75" s="172">
        <v>0</v>
      </c>
      <c r="BE75" s="173">
        <v>-4599000</v>
      </c>
      <c r="BF75" s="173">
        <v>0</v>
      </c>
      <c r="BG75" s="173">
        <v>-148000</v>
      </c>
      <c r="BH75" s="175">
        <v>-4747000</v>
      </c>
      <c r="BI75" s="225"/>
      <c r="BJ75" s="173">
        <v>0</v>
      </c>
      <c r="BK75" s="173">
        <v>-3963000</v>
      </c>
      <c r="BL75" s="173">
        <v>0</v>
      </c>
      <c r="BM75" s="173">
        <v>0</v>
      </c>
      <c r="BN75" s="176">
        <v>-3963000</v>
      </c>
      <c r="BO75" s="102"/>
      <c r="BP75" s="173">
        <v>-3652000</v>
      </c>
      <c r="BQ75" s="174">
        <v>0</v>
      </c>
      <c r="BR75" s="176">
        <v>-3652000</v>
      </c>
      <c r="BS75" s="104"/>
    </row>
    <row r="76" spans="1:71" ht="13.25" customHeight="1" x14ac:dyDescent="0.25">
      <c r="A76" s="145" t="s">
        <v>260</v>
      </c>
      <c r="B76" s="167">
        <v>711</v>
      </c>
      <c r="C76" s="102"/>
      <c r="D76" s="167">
        <v>47</v>
      </c>
      <c r="E76" s="102"/>
      <c r="F76" s="167">
        <v>6644</v>
      </c>
      <c r="G76" s="102"/>
      <c r="H76" s="167">
        <v>13706</v>
      </c>
      <c r="I76" s="102"/>
      <c r="J76" s="167">
        <v>8321</v>
      </c>
      <c r="K76" s="102"/>
      <c r="L76" s="167">
        <v>12067</v>
      </c>
      <c r="M76" s="102"/>
      <c r="N76" s="167">
        <v>14977</v>
      </c>
      <c r="O76" s="102"/>
      <c r="P76" s="167">
        <v>7013</v>
      </c>
      <c r="Q76" s="102"/>
      <c r="R76" s="167">
        <v>1394</v>
      </c>
      <c r="S76" s="102"/>
      <c r="T76" s="167">
        <v>4805</v>
      </c>
      <c r="U76" s="102"/>
      <c r="V76" s="167">
        <v>4425</v>
      </c>
      <c r="W76" s="102"/>
      <c r="X76" s="167">
        <v>13123</v>
      </c>
      <c r="Y76" s="102"/>
      <c r="Z76" s="168">
        <v>282</v>
      </c>
      <c r="AA76" s="169">
        <v>1770</v>
      </c>
      <c r="AB76" s="169">
        <v>1327</v>
      </c>
      <c r="AC76" s="170">
        <v>1326</v>
      </c>
      <c r="AD76" s="167">
        <v>4705</v>
      </c>
      <c r="AE76" s="102"/>
      <c r="AF76" s="168">
        <v>0</v>
      </c>
      <c r="AG76" s="169">
        <v>257</v>
      </c>
      <c r="AH76" s="169">
        <v>74</v>
      </c>
      <c r="AI76" s="170">
        <v>5861</v>
      </c>
      <c r="AJ76" s="167">
        <v>6192</v>
      </c>
      <c r="AK76" s="102"/>
      <c r="AL76" s="168">
        <v>6070</v>
      </c>
      <c r="AM76" s="169">
        <v>2949</v>
      </c>
      <c r="AN76" s="169">
        <v>2497</v>
      </c>
      <c r="AO76" s="170">
        <v>465</v>
      </c>
      <c r="AP76" s="167">
        <v>11981</v>
      </c>
      <c r="AQ76" s="102"/>
      <c r="AR76" s="168">
        <v>0</v>
      </c>
      <c r="AS76" s="169">
        <v>2891</v>
      </c>
      <c r="AT76" s="169">
        <v>-134</v>
      </c>
      <c r="AU76" s="170">
        <v>646</v>
      </c>
      <c r="AV76" s="167">
        <v>3403</v>
      </c>
      <c r="AW76" s="102"/>
      <c r="AX76" s="168">
        <v>0</v>
      </c>
      <c r="AY76" s="169">
        <v>6</v>
      </c>
      <c r="AZ76" s="169">
        <v>0</v>
      </c>
      <c r="BA76" s="170">
        <v>0</v>
      </c>
      <c r="BB76" s="171">
        <v>6</v>
      </c>
      <c r="BC76" s="225"/>
      <c r="BD76" s="172">
        <v>0</v>
      </c>
      <c r="BE76" s="173">
        <v>0</v>
      </c>
      <c r="BF76" s="173">
        <v>0</v>
      </c>
      <c r="BG76" s="173">
        <v>-2280000</v>
      </c>
      <c r="BH76" s="175">
        <v>-2280000</v>
      </c>
      <c r="BI76" s="225"/>
      <c r="BJ76" s="173">
        <v>0</v>
      </c>
      <c r="BK76" s="173">
        <v>0</v>
      </c>
      <c r="BL76" s="173">
        <v>0</v>
      </c>
      <c r="BM76" s="173">
        <v>0</v>
      </c>
      <c r="BN76" s="176">
        <v>0</v>
      </c>
      <c r="BO76" s="102"/>
      <c r="BP76" s="173">
        <v>0</v>
      </c>
      <c r="BQ76" s="174">
        <v>0</v>
      </c>
      <c r="BR76" s="176">
        <v>0</v>
      </c>
      <c r="BS76" s="104"/>
    </row>
    <row r="77" spans="1:71" ht="13.25" customHeight="1" x14ac:dyDescent="0.25">
      <c r="A77" s="145" t="s">
        <v>261</v>
      </c>
      <c r="B77" s="167">
        <v>28187</v>
      </c>
      <c r="C77" s="102"/>
      <c r="D77" s="167">
        <v>22688</v>
      </c>
      <c r="E77" s="102"/>
      <c r="F77" s="167">
        <v>0</v>
      </c>
      <c r="G77" s="102"/>
      <c r="H77" s="167">
        <v>0</v>
      </c>
      <c r="I77" s="102"/>
      <c r="J77" s="167">
        <v>0</v>
      </c>
      <c r="K77" s="102"/>
      <c r="L77" s="167">
        <v>0</v>
      </c>
      <c r="M77" s="102"/>
      <c r="N77" s="167">
        <v>0</v>
      </c>
      <c r="O77" s="102"/>
      <c r="P77" s="167">
        <v>0</v>
      </c>
      <c r="Q77" s="102"/>
      <c r="R77" s="167">
        <v>0</v>
      </c>
      <c r="S77" s="102"/>
      <c r="T77" s="167">
        <v>0</v>
      </c>
      <c r="U77" s="102"/>
      <c r="V77" s="167">
        <v>0</v>
      </c>
      <c r="W77" s="102"/>
      <c r="X77" s="167">
        <v>0</v>
      </c>
      <c r="Y77" s="102"/>
      <c r="Z77" s="168">
        <v>0</v>
      </c>
      <c r="AA77" s="169">
        <v>0</v>
      </c>
      <c r="AB77" s="169">
        <v>0</v>
      </c>
      <c r="AC77" s="170">
        <v>0</v>
      </c>
      <c r="AD77" s="167">
        <v>0</v>
      </c>
      <c r="AE77" s="102"/>
      <c r="AF77" s="168">
        <v>0</v>
      </c>
      <c r="AG77" s="169">
        <v>0</v>
      </c>
      <c r="AH77" s="169">
        <v>0</v>
      </c>
      <c r="AI77" s="170">
        <v>0</v>
      </c>
      <c r="AJ77" s="167">
        <v>0</v>
      </c>
      <c r="AK77" s="102"/>
      <c r="AL77" s="168">
        <v>0</v>
      </c>
      <c r="AM77" s="169">
        <v>0</v>
      </c>
      <c r="AN77" s="169">
        <v>0</v>
      </c>
      <c r="AO77" s="170">
        <v>0</v>
      </c>
      <c r="AP77" s="167">
        <v>0</v>
      </c>
      <c r="AQ77" s="102"/>
      <c r="AR77" s="168">
        <v>0</v>
      </c>
      <c r="AS77" s="169">
        <v>0</v>
      </c>
      <c r="AT77" s="169">
        <v>0</v>
      </c>
      <c r="AU77" s="170">
        <v>0</v>
      </c>
      <c r="AV77" s="167">
        <v>0</v>
      </c>
      <c r="AW77" s="102"/>
      <c r="AX77" s="168">
        <v>0</v>
      </c>
      <c r="AY77" s="169">
        <v>0</v>
      </c>
      <c r="AZ77" s="169">
        <v>0</v>
      </c>
      <c r="BA77" s="170">
        <v>0</v>
      </c>
      <c r="BB77" s="171">
        <v>0</v>
      </c>
      <c r="BC77" s="225"/>
      <c r="BD77" s="172">
        <v>0</v>
      </c>
      <c r="BE77" s="173">
        <v>0</v>
      </c>
      <c r="BF77" s="173">
        <v>0</v>
      </c>
      <c r="BG77" s="173">
        <v>0</v>
      </c>
      <c r="BH77" s="175">
        <v>0</v>
      </c>
      <c r="BI77" s="225"/>
      <c r="BJ77" s="173">
        <v>0</v>
      </c>
      <c r="BK77" s="173">
        <v>0</v>
      </c>
      <c r="BL77" s="173">
        <v>0</v>
      </c>
      <c r="BM77" s="173">
        <v>0</v>
      </c>
      <c r="BN77" s="176">
        <v>0</v>
      </c>
      <c r="BO77" s="102"/>
      <c r="BP77" s="173">
        <v>0</v>
      </c>
      <c r="BQ77" s="174">
        <v>0</v>
      </c>
      <c r="BR77" s="176">
        <v>0</v>
      </c>
      <c r="BS77" s="104"/>
    </row>
    <row r="78" spans="1:71" ht="13.25" customHeight="1" x14ac:dyDescent="0.25">
      <c r="A78" s="145" t="s">
        <v>262</v>
      </c>
      <c r="B78" s="167">
        <v>-3961</v>
      </c>
      <c r="C78" s="102"/>
      <c r="D78" s="167">
        <v>0</v>
      </c>
      <c r="E78" s="102"/>
      <c r="F78" s="167">
        <v>0</v>
      </c>
      <c r="G78" s="102"/>
      <c r="H78" s="167">
        <v>0</v>
      </c>
      <c r="I78" s="102"/>
      <c r="J78" s="167">
        <v>0</v>
      </c>
      <c r="K78" s="102"/>
      <c r="L78" s="167">
        <v>0</v>
      </c>
      <c r="M78" s="102"/>
      <c r="N78" s="167">
        <v>0</v>
      </c>
      <c r="O78" s="102"/>
      <c r="P78" s="167">
        <v>0</v>
      </c>
      <c r="Q78" s="102"/>
      <c r="R78" s="167">
        <v>0</v>
      </c>
      <c r="S78" s="102"/>
      <c r="T78" s="167">
        <v>0</v>
      </c>
      <c r="U78" s="102"/>
      <c r="V78" s="167">
        <v>0</v>
      </c>
      <c r="W78" s="102"/>
      <c r="X78" s="167">
        <v>0</v>
      </c>
      <c r="Y78" s="102"/>
      <c r="Z78" s="168">
        <v>0</v>
      </c>
      <c r="AA78" s="169">
        <v>0</v>
      </c>
      <c r="AB78" s="169">
        <v>0</v>
      </c>
      <c r="AC78" s="170">
        <v>0</v>
      </c>
      <c r="AD78" s="167">
        <v>0</v>
      </c>
      <c r="AE78" s="102"/>
      <c r="AF78" s="168">
        <v>0</v>
      </c>
      <c r="AG78" s="169">
        <v>0</v>
      </c>
      <c r="AH78" s="169">
        <v>0</v>
      </c>
      <c r="AI78" s="170">
        <v>0</v>
      </c>
      <c r="AJ78" s="167">
        <v>0</v>
      </c>
      <c r="AK78" s="102"/>
      <c r="AL78" s="168">
        <v>0</v>
      </c>
      <c r="AM78" s="169">
        <v>0</v>
      </c>
      <c r="AN78" s="169">
        <v>0</v>
      </c>
      <c r="AO78" s="170">
        <v>0</v>
      </c>
      <c r="AP78" s="167">
        <v>0</v>
      </c>
      <c r="AQ78" s="102"/>
      <c r="AR78" s="168">
        <v>0</v>
      </c>
      <c r="AS78" s="169">
        <v>0</v>
      </c>
      <c r="AT78" s="169">
        <v>0</v>
      </c>
      <c r="AU78" s="170">
        <v>0</v>
      </c>
      <c r="AV78" s="167">
        <v>0</v>
      </c>
      <c r="AW78" s="102"/>
      <c r="AX78" s="168">
        <v>0</v>
      </c>
      <c r="AY78" s="169">
        <v>0</v>
      </c>
      <c r="AZ78" s="169">
        <v>0</v>
      </c>
      <c r="BA78" s="170">
        <v>0</v>
      </c>
      <c r="BB78" s="171">
        <v>0</v>
      </c>
      <c r="BC78" s="225"/>
      <c r="BD78" s="172">
        <v>0</v>
      </c>
      <c r="BE78" s="173">
        <v>0</v>
      </c>
      <c r="BF78" s="173">
        <v>0</v>
      </c>
      <c r="BG78" s="173">
        <v>0</v>
      </c>
      <c r="BH78" s="175">
        <v>0</v>
      </c>
      <c r="BI78" s="225"/>
      <c r="BJ78" s="173">
        <v>0</v>
      </c>
      <c r="BK78" s="173">
        <v>0</v>
      </c>
      <c r="BL78" s="173">
        <v>0</v>
      </c>
      <c r="BM78" s="173">
        <v>0</v>
      </c>
      <c r="BN78" s="176">
        <v>0</v>
      </c>
      <c r="BO78" s="102"/>
      <c r="BP78" s="173">
        <v>0</v>
      </c>
      <c r="BQ78" s="174">
        <v>0</v>
      </c>
      <c r="BR78" s="176">
        <v>0</v>
      </c>
      <c r="BS78" s="104"/>
    </row>
    <row r="79" spans="1:71" ht="13.25" customHeight="1" x14ac:dyDescent="0.25">
      <c r="A79" s="145" t="s">
        <v>263</v>
      </c>
      <c r="B79" s="167">
        <v>0</v>
      </c>
      <c r="C79" s="102"/>
      <c r="D79" s="167">
        <v>0</v>
      </c>
      <c r="E79" s="102"/>
      <c r="F79" s="167">
        <v>0</v>
      </c>
      <c r="G79" s="102"/>
      <c r="H79" s="167">
        <v>0</v>
      </c>
      <c r="I79" s="102"/>
      <c r="J79" s="167">
        <v>0</v>
      </c>
      <c r="K79" s="102"/>
      <c r="L79" s="167">
        <v>0</v>
      </c>
      <c r="M79" s="102"/>
      <c r="N79" s="167">
        <v>0</v>
      </c>
      <c r="O79" s="102"/>
      <c r="P79" s="167">
        <v>0</v>
      </c>
      <c r="Q79" s="102"/>
      <c r="R79" s="167">
        <v>0</v>
      </c>
      <c r="S79" s="102"/>
      <c r="T79" s="167">
        <v>0</v>
      </c>
      <c r="U79" s="102"/>
      <c r="V79" s="167">
        <v>0</v>
      </c>
      <c r="W79" s="102"/>
      <c r="X79" s="167">
        <v>0</v>
      </c>
      <c r="Y79" s="102"/>
      <c r="Z79" s="168">
        <v>0</v>
      </c>
      <c r="AA79" s="169">
        <v>0</v>
      </c>
      <c r="AB79" s="169">
        <v>0</v>
      </c>
      <c r="AC79" s="170">
        <v>0</v>
      </c>
      <c r="AD79" s="167">
        <v>0</v>
      </c>
      <c r="AE79" s="102"/>
      <c r="AF79" s="168">
        <v>0</v>
      </c>
      <c r="AG79" s="169">
        <v>0</v>
      </c>
      <c r="AH79" s="169">
        <v>0</v>
      </c>
      <c r="AI79" s="170">
        <v>0</v>
      </c>
      <c r="AJ79" s="167">
        <v>0</v>
      </c>
      <c r="AK79" s="102"/>
      <c r="AL79" s="168">
        <v>-12000</v>
      </c>
      <c r="AM79" s="169">
        <v>0</v>
      </c>
      <c r="AN79" s="169">
        <v>-4500</v>
      </c>
      <c r="AO79" s="170">
        <v>-4500</v>
      </c>
      <c r="AP79" s="167">
        <v>-21000</v>
      </c>
      <c r="AQ79" s="102"/>
      <c r="AR79" s="168">
        <v>0</v>
      </c>
      <c r="AS79" s="169">
        <v>0</v>
      </c>
      <c r="AT79" s="169">
        <v>0</v>
      </c>
      <c r="AU79" s="170">
        <v>0</v>
      </c>
      <c r="AV79" s="167">
        <v>0</v>
      </c>
      <c r="AW79" s="102"/>
      <c r="AX79" s="168">
        <v>0</v>
      </c>
      <c r="AY79" s="169">
        <v>0</v>
      </c>
      <c r="AZ79" s="169">
        <v>0</v>
      </c>
      <c r="BA79" s="170">
        <v>0</v>
      </c>
      <c r="BB79" s="171">
        <v>0</v>
      </c>
      <c r="BC79" s="225"/>
      <c r="BD79" s="172">
        <v>0</v>
      </c>
      <c r="BE79" s="173">
        <v>0</v>
      </c>
      <c r="BF79" s="173">
        <v>0</v>
      </c>
      <c r="BG79" s="173">
        <v>0</v>
      </c>
      <c r="BH79" s="175">
        <v>0</v>
      </c>
      <c r="BI79" s="225"/>
      <c r="BJ79" s="173">
        <v>0</v>
      </c>
      <c r="BK79" s="173">
        <v>0</v>
      </c>
      <c r="BL79" s="173">
        <v>0</v>
      </c>
      <c r="BM79" s="173">
        <v>0</v>
      </c>
      <c r="BN79" s="176">
        <v>0</v>
      </c>
      <c r="BO79" s="102"/>
      <c r="BP79" s="173">
        <v>0</v>
      </c>
      <c r="BQ79" s="174">
        <v>0</v>
      </c>
      <c r="BR79" s="176">
        <v>0</v>
      </c>
      <c r="BS79" s="104"/>
    </row>
    <row r="80" spans="1:71" ht="13.25" customHeight="1" x14ac:dyDescent="0.25">
      <c r="A80" s="145" t="s">
        <v>264</v>
      </c>
      <c r="B80" s="167">
        <v>0</v>
      </c>
      <c r="C80" s="102"/>
      <c r="D80" s="167">
        <v>0</v>
      </c>
      <c r="E80" s="102"/>
      <c r="F80" s="167">
        <v>0</v>
      </c>
      <c r="G80" s="102"/>
      <c r="H80" s="167">
        <v>0</v>
      </c>
      <c r="I80" s="102"/>
      <c r="J80" s="167">
        <v>0</v>
      </c>
      <c r="K80" s="102"/>
      <c r="L80" s="167">
        <v>0</v>
      </c>
      <c r="M80" s="102"/>
      <c r="N80" s="167">
        <v>0</v>
      </c>
      <c r="O80" s="102"/>
      <c r="P80" s="167">
        <v>0</v>
      </c>
      <c r="Q80" s="102"/>
      <c r="R80" s="167">
        <v>0</v>
      </c>
      <c r="S80" s="102"/>
      <c r="T80" s="167">
        <v>0</v>
      </c>
      <c r="U80" s="102"/>
      <c r="V80" s="167">
        <v>4821</v>
      </c>
      <c r="W80" s="102"/>
      <c r="X80" s="167">
        <v>4160</v>
      </c>
      <c r="Y80" s="102"/>
      <c r="Z80" s="168">
        <v>5141</v>
      </c>
      <c r="AA80" s="169">
        <v>0</v>
      </c>
      <c r="AB80" s="169">
        <v>0</v>
      </c>
      <c r="AC80" s="170">
        <v>0</v>
      </c>
      <c r="AD80" s="167">
        <v>5141</v>
      </c>
      <c r="AE80" s="102"/>
      <c r="AF80" s="168">
        <v>0</v>
      </c>
      <c r="AG80" s="169">
        <v>1404</v>
      </c>
      <c r="AH80" s="169">
        <v>0</v>
      </c>
      <c r="AI80" s="170">
        <v>0</v>
      </c>
      <c r="AJ80" s="167">
        <v>1404</v>
      </c>
      <c r="AK80" s="102"/>
      <c r="AL80" s="168">
        <v>0</v>
      </c>
      <c r="AM80" s="169">
        <v>0</v>
      </c>
      <c r="AN80" s="169">
        <v>0</v>
      </c>
      <c r="AO80" s="170">
        <v>0</v>
      </c>
      <c r="AP80" s="167">
        <v>0</v>
      </c>
      <c r="AQ80" s="102"/>
      <c r="AR80" s="168">
        <v>0</v>
      </c>
      <c r="AS80" s="169">
        <v>0</v>
      </c>
      <c r="AT80" s="169">
        <v>0</v>
      </c>
      <c r="AU80" s="170">
        <v>0</v>
      </c>
      <c r="AV80" s="167">
        <v>0</v>
      </c>
      <c r="AW80" s="102"/>
      <c r="AX80" s="168">
        <v>0</v>
      </c>
      <c r="AY80" s="169">
        <v>0</v>
      </c>
      <c r="AZ80" s="169">
        <v>0</v>
      </c>
      <c r="BA80" s="170">
        <v>0</v>
      </c>
      <c r="BB80" s="171">
        <v>0</v>
      </c>
      <c r="BC80" s="225"/>
      <c r="BD80" s="172">
        <v>0</v>
      </c>
      <c r="BE80" s="173">
        <v>0</v>
      </c>
      <c r="BF80" s="173">
        <v>0</v>
      </c>
      <c r="BG80" s="173">
        <v>0</v>
      </c>
      <c r="BH80" s="175">
        <v>0</v>
      </c>
      <c r="BI80" s="225"/>
      <c r="BJ80" s="173">
        <v>0</v>
      </c>
      <c r="BK80" s="173">
        <v>0</v>
      </c>
      <c r="BL80" s="173">
        <v>0</v>
      </c>
      <c r="BM80" s="173">
        <v>0</v>
      </c>
      <c r="BN80" s="176">
        <v>0</v>
      </c>
      <c r="BO80" s="102"/>
      <c r="BP80" s="173">
        <v>0</v>
      </c>
      <c r="BQ80" s="174">
        <v>0</v>
      </c>
      <c r="BR80" s="176">
        <v>0</v>
      </c>
      <c r="BS80" s="104"/>
    </row>
    <row r="81" spans="1:71" ht="13.25" customHeight="1" x14ac:dyDescent="0.25">
      <c r="A81" s="145" t="s">
        <v>265</v>
      </c>
      <c r="B81" s="178">
        <v>0</v>
      </c>
      <c r="C81" s="102"/>
      <c r="D81" s="178">
        <v>0</v>
      </c>
      <c r="E81" s="102"/>
      <c r="F81" s="178">
        <v>0</v>
      </c>
      <c r="G81" s="102"/>
      <c r="H81" s="178">
        <v>0</v>
      </c>
      <c r="I81" s="102"/>
      <c r="J81" s="178">
        <v>0</v>
      </c>
      <c r="K81" s="102"/>
      <c r="L81" s="178">
        <v>0</v>
      </c>
      <c r="M81" s="102"/>
      <c r="N81" s="178">
        <v>0</v>
      </c>
      <c r="O81" s="102"/>
      <c r="P81" s="178">
        <v>0</v>
      </c>
      <c r="Q81" s="102"/>
      <c r="R81" s="178">
        <v>0</v>
      </c>
      <c r="S81" s="102"/>
      <c r="T81" s="178">
        <v>0</v>
      </c>
      <c r="U81" s="102"/>
      <c r="V81" s="178">
        <v>0</v>
      </c>
      <c r="W81" s="102"/>
      <c r="X81" s="178">
        <v>-118</v>
      </c>
      <c r="Y81" s="102"/>
      <c r="Z81" s="179">
        <v>-85</v>
      </c>
      <c r="AA81" s="180">
        <v>-218</v>
      </c>
      <c r="AB81" s="180">
        <v>0</v>
      </c>
      <c r="AC81" s="181">
        <v>0</v>
      </c>
      <c r="AD81" s="178">
        <v>-303</v>
      </c>
      <c r="AE81" s="102"/>
      <c r="AF81" s="179">
        <v>0</v>
      </c>
      <c r="AG81" s="180">
        <v>1281</v>
      </c>
      <c r="AH81" s="180">
        <v>0</v>
      </c>
      <c r="AI81" s="181">
        <v>0</v>
      </c>
      <c r="AJ81" s="178">
        <v>1281</v>
      </c>
      <c r="AK81" s="102"/>
      <c r="AL81" s="179">
        <v>0</v>
      </c>
      <c r="AM81" s="180">
        <v>0</v>
      </c>
      <c r="AN81" s="180">
        <v>0</v>
      </c>
      <c r="AO81" s="181">
        <v>0</v>
      </c>
      <c r="AP81" s="178">
        <v>0</v>
      </c>
      <c r="AQ81" s="102"/>
      <c r="AR81" s="179">
        <v>645</v>
      </c>
      <c r="AS81" s="180">
        <v>-645</v>
      </c>
      <c r="AT81" s="180">
        <v>2319</v>
      </c>
      <c r="AU81" s="181">
        <v>-175</v>
      </c>
      <c r="AV81" s="178">
        <v>2144</v>
      </c>
      <c r="AW81" s="102"/>
      <c r="AX81" s="179">
        <v>-1437</v>
      </c>
      <c r="AY81" s="180">
        <v>-278</v>
      </c>
      <c r="AZ81" s="180">
        <v>-454</v>
      </c>
      <c r="BA81" s="181">
        <v>53</v>
      </c>
      <c r="BB81" s="182">
        <v>-2116</v>
      </c>
      <c r="BC81" s="225"/>
      <c r="BD81" s="183">
        <v>-11000</v>
      </c>
      <c r="BE81" s="184">
        <v>-46000</v>
      </c>
      <c r="BF81" s="184">
        <v>-253000</v>
      </c>
      <c r="BG81" s="184">
        <v>-374000</v>
      </c>
      <c r="BH81" s="185">
        <v>-684000</v>
      </c>
      <c r="BI81" s="225"/>
      <c r="BJ81" s="184">
        <v>2000</v>
      </c>
      <c r="BK81" s="184">
        <v>39000</v>
      </c>
      <c r="BL81" s="184">
        <v>-67000</v>
      </c>
      <c r="BM81" s="184">
        <v>-86000</v>
      </c>
      <c r="BN81" s="186">
        <v>-112000</v>
      </c>
      <c r="BO81" s="102"/>
      <c r="BP81" s="184">
        <v>0</v>
      </c>
      <c r="BQ81" s="187">
        <v>0</v>
      </c>
      <c r="BR81" s="186">
        <v>0</v>
      </c>
      <c r="BS81" s="104"/>
    </row>
    <row r="82" spans="1:71" ht="13.25" customHeight="1" x14ac:dyDescent="0.25">
      <c r="A82" s="145" t="s">
        <v>266</v>
      </c>
      <c r="B82" s="188">
        <v>25802</v>
      </c>
      <c r="C82" s="102"/>
      <c r="D82" s="188">
        <v>33534</v>
      </c>
      <c r="E82" s="102"/>
      <c r="F82" s="188">
        <v>74851</v>
      </c>
      <c r="G82" s="102"/>
      <c r="H82" s="188">
        <v>12716</v>
      </c>
      <c r="I82" s="102"/>
      <c r="J82" s="188">
        <v>1679</v>
      </c>
      <c r="K82" s="102"/>
      <c r="L82" s="188">
        <v>-40846</v>
      </c>
      <c r="M82" s="102"/>
      <c r="N82" s="188">
        <v>-5013</v>
      </c>
      <c r="O82" s="102"/>
      <c r="P82" s="188">
        <v>-60797</v>
      </c>
      <c r="Q82" s="102"/>
      <c r="R82" s="188">
        <v>-85275</v>
      </c>
      <c r="S82" s="102"/>
      <c r="T82" s="188">
        <v>-55051</v>
      </c>
      <c r="U82" s="102"/>
      <c r="V82" s="188">
        <v>164449</v>
      </c>
      <c r="W82" s="102"/>
      <c r="X82" s="188">
        <v>25166</v>
      </c>
      <c r="Y82" s="102"/>
      <c r="Z82" s="189">
        <v>14302</v>
      </c>
      <c r="AA82" s="190">
        <v>-125572</v>
      </c>
      <c r="AB82" s="190">
        <v>129582</v>
      </c>
      <c r="AC82" s="191">
        <v>-23650</v>
      </c>
      <c r="AD82" s="188">
        <v>-5338</v>
      </c>
      <c r="AE82" s="102"/>
      <c r="AF82" s="189">
        <v>-6550</v>
      </c>
      <c r="AG82" s="190">
        <v>122805</v>
      </c>
      <c r="AH82" s="190">
        <v>6861</v>
      </c>
      <c r="AI82" s="191">
        <v>-18538</v>
      </c>
      <c r="AJ82" s="188">
        <v>104578</v>
      </c>
      <c r="AK82" s="102"/>
      <c r="AL82" s="189">
        <v>-75459</v>
      </c>
      <c r="AM82" s="190">
        <v>-138282</v>
      </c>
      <c r="AN82" s="190">
        <v>61577</v>
      </c>
      <c r="AO82" s="191">
        <v>-25593</v>
      </c>
      <c r="AP82" s="188">
        <v>-177757</v>
      </c>
      <c r="AQ82" s="102"/>
      <c r="AR82" s="189">
        <v>31643</v>
      </c>
      <c r="AS82" s="190">
        <v>118218</v>
      </c>
      <c r="AT82" s="190">
        <v>12039</v>
      </c>
      <c r="AU82" s="191">
        <v>-79911</v>
      </c>
      <c r="AV82" s="188">
        <v>81989</v>
      </c>
      <c r="AW82" s="102"/>
      <c r="AX82" s="189">
        <v>-33005</v>
      </c>
      <c r="AY82" s="190">
        <v>-174385</v>
      </c>
      <c r="AZ82" s="190">
        <v>170634</v>
      </c>
      <c r="BA82" s="191">
        <v>-221499</v>
      </c>
      <c r="BB82" s="192">
        <v>-258255</v>
      </c>
      <c r="BC82" s="225"/>
      <c r="BD82" s="193">
        <v>-91979000</v>
      </c>
      <c r="BE82" s="194">
        <v>-99775000</v>
      </c>
      <c r="BF82" s="194">
        <v>61569000</v>
      </c>
      <c r="BG82" s="194">
        <v>354313000</v>
      </c>
      <c r="BH82" s="195">
        <v>224128000</v>
      </c>
      <c r="BI82" s="225"/>
      <c r="BJ82" s="194">
        <v>-10351000</v>
      </c>
      <c r="BK82" s="194">
        <v>-39006000</v>
      </c>
      <c r="BL82" s="194">
        <v>-49389000</v>
      </c>
      <c r="BM82" s="194">
        <v>-7826000</v>
      </c>
      <c r="BN82" s="196">
        <v>-106572000</v>
      </c>
      <c r="BO82" s="102"/>
      <c r="BP82" s="194">
        <v>-11780000</v>
      </c>
      <c r="BQ82" s="197">
        <v>-100935000</v>
      </c>
      <c r="BR82" s="196">
        <v>-112715000</v>
      </c>
      <c r="BS82" s="104"/>
    </row>
    <row r="83" spans="1:71" ht="13.25" customHeight="1" x14ac:dyDescent="0.25">
      <c r="A83" s="145" t="s">
        <v>267</v>
      </c>
      <c r="B83" s="201">
        <v>20</v>
      </c>
      <c r="C83" s="102"/>
      <c r="D83" s="201">
        <v>16</v>
      </c>
      <c r="E83" s="102"/>
      <c r="F83" s="201">
        <v>173</v>
      </c>
      <c r="G83" s="102"/>
      <c r="H83" s="201">
        <v>32</v>
      </c>
      <c r="I83" s="102"/>
      <c r="J83" s="201">
        <v>1026</v>
      </c>
      <c r="K83" s="102"/>
      <c r="L83" s="201">
        <v>-370</v>
      </c>
      <c r="M83" s="102"/>
      <c r="N83" s="201">
        <v>-2356</v>
      </c>
      <c r="O83" s="102"/>
      <c r="P83" s="201">
        <v>3804</v>
      </c>
      <c r="Q83" s="102"/>
      <c r="R83" s="201">
        <v>-3555</v>
      </c>
      <c r="S83" s="102"/>
      <c r="T83" s="201">
        <v>36</v>
      </c>
      <c r="U83" s="102"/>
      <c r="V83" s="201">
        <v>1239</v>
      </c>
      <c r="W83" s="102"/>
      <c r="X83" s="201">
        <v>-8922</v>
      </c>
      <c r="Y83" s="102"/>
      <c r="Z83" s="202">
        <v>-1096</v>
      </c>
      <c r="AA83" s="203">
        <v>-1121</v>
      </c>
      <c r="AB83" s="203">
        <v>1148</v>
      </c>
      <c r="AC83" s="204">
        <v>-1569</v>
      </c>
      <c r="AD83" s="201">
        <v>-2640</v>
      </c>
      <c r="AE83" s="102"/>
      <c r="AF83" s="202">
        <v>601</v>
      </c>
      <c r="AG83" s="203">
        <v>-4652</v>
      </c>
      <c r="AH83" s="203">
        <v>838</v>
      </c>
      <c r="AI83" s="204">
        <v>4001</v>
      </c>
      <c r="AJ83" s="201">
        <v>788</v>
      </c>
      <c r="AK83" s="102"/>
      <c r="AL83" s="202">
        <v>1843</v>
      </c>
      <c r="AM83" s="203">
        <v>1547</v>
      </c>
      <c r="AN83" s="203">
        <v>2301</v>
      </c>
      <c r="AO83" s="204">
        <v>-3184</v>
      </c>
      <c r="AP83" s="201">
        <v>2507</v>
      </c>
      <c r="AQ83" s="102"/>
      <c r="AR83" s="202">
        <v>-454</v>
      </c>
      <c r="AS83" s="203">
        <v>-1352</v>
      </c>
      <c r="AT83" s="203">
        <v>-979</v>
      </c>
      <c r="AU83" s="204">
        <v>919</v>
      </c>
      <c r="AV83" s="201">
        <v>-1866</v>
      </c>
      <c r="AW83" s="102"/>
      <c r="AX83" s="202">
        <v>-4582</v>
      </c>
      <c r="AY83" s="203">
        <v>2329</v>
      </c>
      <c r="AZ83" s="203">
        <v>-2927</v>
      </c>
      <c r="BA83" s="204">
        <v>1597</v>
      </c>
      <c r="BB83" s="205">
        <v>-3583</v>
      </c>
      <c r="BC83" s="225"/>
      <c r="BD83" s="206">
        <v>2590000</v>
      </c>
      <c r="BE83" s="207">
        <v>1535000</v>
      </c>
      <c r="BF83" s="207">
        <v>-398000</v>
      </c>
      <c r="BG83" s="207">
        <v>-758000</v>
      </c>
      <c r="BH83" s="208">
        <v>2969000</v>
      </c>
      <c r="BI83" s="225"/>
      <c r="BJ83" s="207">
        <v>-2827000</v>
      </c>
      <c r="BK83" s="207">
        <v>-2310000</v>
      </c>
      <c r="BL83" s="207">
        <v>-717000</v>
      </c>
      <c r="BM83" s="207">
        <v>-9083000</v>
      </c>
      <c r="BN83" s="209">
        <v>-14937000</v>
      </c>
      <c r="BO83" s="102"/>
      <c r="BP83" s="207">
        <v>-6879000</v>
      </c>
      <c r="BQ83" s="210">
        <v>8644000</v>
      </c>
      <c r="BR83" s="209">
        <v>1765000</v>
      </c>
      <c r="BS83" s="104"/>
    </row>
    <row r="84" spans="1:71" ht="13.25" customHeight="1" x14ac:dyDescent="0.25">
      <c r="A84" s="145" t="s">
        <v>268</v>
      </c>
      <c r="B84" s="178">
        <v>0</v>
      </c>
      <c r="C84" s="102"/>
      <c r="D84" s="178">
        <v>0</v>
      </c>
      <c r="E84" s="102"/>
      <c r="F84" s="178">
        <v>0</v>
      </c>
      <c r="G84" s="102"/>
      <c r="H84" s="178">
        <v>0</v>
      </c>
      <c r="I84" s="102"/>
      <c r="J84" s="178">
        <v>0</v>
      </c>
      <c r="K84" s="102"/>
      <c r="L84" s="178">
        <v>0</v>
      </c>
      <c r="M84" s="102"/>
      <c r="N84" s="178">
        <v>0</v>
      </c>
      <c r="O84" s="102"/>
      <c r="P84" s="178">
        <v>0</v>
      </c>
      <c r="Q84" s="102"/>
      <c r="R84" s="178">
        <v>0</v>
      </c>
      <c r="S84" s="102"/>
      <c r="T84" s="178">
        <v>0</v>
      </c>
      <c r="U84" s="102"/>
      <c r="V84" s="178">
        <v>0</v>
      </c>
      <c r="W84" s="102"/>
      <c r="X84" s="178">
        <v>0</v>
      </c>
      <c r="Y84" s="102"/>
      <c r="Z84" s="179">
        <v>0</v>
      </c>
      <c r="AA84" s="180">
        <v>0</v>
      </c>
      <c r="AB84" s="180">
        <v>0</v>
      </c>
      <c r="AC84" s="181">
        <v>0</v>
      </c>
      <c r="AD84" s="178">
        <v>0</v>
      </c>
      <c r="AE84" s="102"/>
      <c r="AF84" s="179">
        <v>0</v>
      </c>
      <c r="AG84" s="180">
        <v>0</v>
      </c>
      <c r="AH84" s="180">
        <v>0</v>
      </c>
      <c r="AI84" s="181">
        <v>12042</v>
      </c>
      <c r="AJ84" s="178">
        <v>12042</v>
      </c>
      <c r="AK84" s="102"/>
      <c r="AL84" s="179">
        <v>12042</v>
      </c>
      <c r="AM84" s="180">
        <v>0</v>
      </c>
      <c r="AN84" s="180">
        <v>0</v>
      </c>
      <c r="AO84" s="181">
        <v>0</v>
      </c>
      <c r="AP84" s="178">
        <v>12042</v>
      </c>
      <c r="AQ84" s="102"/>
      <c r="AR84" s="179">
        <v>0</v>
      </c>
      <c r="AS84" s="180">
        <v>0</v>
      </c>
      <c r="AT84" s="180">
        <v>0</v>
      </c>
      <c r="AU84" s="181">
        <v>0</v>
      </c>
      <c r="AV84" s="178">
        <v>0</v>
      </c>
      <c r="AW84" s="102"/>
      <c r="AX84" s="179">
        <v>0</v>
      </c>
      <c r="AY84" s="180">
        <v>0</v>
      </c>
      <c r="AZ84" s="180">
        <v>-1326</v>
      </c>
      <c r="BA84" s="181">
        <v>1326</v>
      </c>
      <c r="BB84" s="182">
        <v>0</v>
      </c>
      <c r="BC84" s="225"/>
      <c r="BD84" s="183">
        <v>0</v>
      </c>
      <c r="BE84" s="184">
        <v>0</v>
      </c>
      <c r="BF84" s="184">
        <v>0</v>
      </c>
      <c r="BG84" s="184">
        <v>0</v>
      </c>
      <c r="BH84" s="185">
        <v>0</v>
      </c>
      <c r="BI84" s="225"/>
      <c r="BJ84" s="184">
        <v>0</v>
      </c>
      <c r="BK84" s="184">
        <v>0</v>
      </c>
      <c r="BL84" s="184">
        <v>0</v>
      </c>
      <c r="BM84" s="184">
        <v>0</v>
      </c>
      <c r="BN84" s="186">
        <v>0</v>
      </c>
      <c r="BO84" s="102"/>
      <c r="BP84" s="184">
        <v>0</v>
      </c>
      <c r="BQ84" s="187">
        <v>-4130000</v>
      </c>
      <c r="BR84" s="186">
        <v>-4130000</v>
      </c>
      <c r="BS84" s="104"/>
    </row>
    <row r="85" spans="1:71" ht="13.25" customHeight="1" x14ac:dyDescent="0.25">
      <c r="A85" s="145" t="s">
        <v>269</v>
      </c>
      <c r="B85" s="201">
        <v>16911</v>
      </c>
      <c r="C85" s="102"/>
      <c r="D85" s="201">
        <v>6342</v>
      </c>
      <c r="E85" s="102"/>
      <c r="F85" s="201">
        <v>38251</v>
      </c>
      <c r="G85" s="102"/>
      <c r="H85" s="201">
        <v>4811</v>
      </c>
      <c r="I85" s="102"/>
      <c r="J85" s="201">
        <v>33681</v>
      </c>
      <c r="K85" s="102"/>
      <c r="L85" s="201">
        <v>30843</v>
      </c>
      <c r="M85" s="102"/>
      <c r="N85" s="201">
        <v>28739</v>
      </c>
      <c r="O85" s="102"/>
      <c r="P85" s="201">
        <v>73825</v>
      </c>
      <c r="Q85" s="102"/>
      <c r="R85" s="201">
        <v>-174349</v>
      </c>
      <c r="S85" s="102"/>
      <c r="T85" s="201">
        <v>-12138</v>
      </c>
      <c r="U85" s="102"/>
      <c r="V85" s="201">
        <v>12443</v>
      </c>
      <c r="W85" s="102"/>
      <c r="X85" s="201">
        <v>41076</v>
      </c>
      <c r="Y85" s="102"/>
      <c r="Z85" s="202">
        <v>-9768</v>
      </c>
      <c r="AA85" s="203">
        <v>-20615</v>
      </c>
      <c r="AB85" s="203">
        <v>3527</v>
      </c>
      <c r="AC85" s="204">
        <v>700</v>
      </c>
      <c r="AD85" s="201">
        <v>-26158</v>
      </c>
      <c r="AE85" s="102"/>
      <c r="AF85" s="202">
        <v>-23801</v>
      </c>
      <c r="AG85" s="203">
        <v>-4037</v>
      </c>
      <c r="AH85" s="203">
        <v>-6121</v>
      </c>
      <c r="AI85" s="204">
        <v>-17770</v>
      </c>
      <c r="AJ85" s="201">
        <v>-51729</v>
      </c>
      <c r="AK85" s="102"/>
      <c r="AL85" s="202">
        <v>17103</v>
      </c>
      <c r="AM85" s="203">
        <v>-2736</v>
      </c>
      <c r="AN85" s="203">
        <v>9814</v>
      </c>
      <c r="AO85" s="204">
        <v>-5651</v>
      </c>
      <c r="AP85" s="201">
        <v>18530</v>
      </c>
      <c r="AQ85" s="102"/>
      <c r="AR85" s="202">
        <v>3841</v>
      </c>
      <c r="AS85" s="203">
        <v>196</v>
      </c>
      <c r="AT85" s="203">
        <v>-4006</v>
      </c>
      <c r="AU85" s="204">
        <v>-8979</v>
      </c>
      <c r="AV85" s="201">
        <v>-8948</v>
      </c>
      <c r="AW85" s="102"/>
      <c r="AX85" s="202">
        <v>-4045</v>
      </c>
      <c r="AY85" s="203">
        <v>5683</v>
      </c>
      <c r="AZ85" s="203">
        <v>191348</v>
      </c>
      <c r="BA85" s="204">
        <v>-183244</v>
      </c>
      <c r="BB85" s="205">
        <v>9742</v>
      </c>
      <c r="BC85" s="225"/>
      <c r="BD85" s="206">
        <v>-4792000</v>
      </c>
      <c r="BE85" s="207">
        <v>-3346000</v>
      </c>
      <c r="BF85" s="207">
        <v>-519000</v>
      </c>
      <c r="BG85" s="207">
        <v>146659000</v>
      </c>
      <c r="BH85" s="208">
        <v>138002000</v>
      </c>
      <c r="BI85" s="225"/>
      <c r="BJ85" s="207">
        <v>10208000</v>
      </c>
      <c r="BK85" s="207">
        <v>37928000</v>
      </c>
      <c r="BL85" s="207">
        <v>-69647000</v>
      </c>
      <c r="BM85" s="207">
        <v>115541000</v>
      </c>
      <c r="BN85" s="209">
        <v>94030000</v>
      </c>
      <c r="BO85" s="102"/>
      <c r="BP85" s="207">
        <v>-144953000</v>
      </c>
      <c r="BQ85" s="210">
        <v>-20821000</v>
      </c>
      <c r="BR85" s="209">
        <v>-165774000</v>
      </c>
      <c r="BS85" s="104"/>
    </row>
    <row r="86" spans="1:71" ht="13.25" customHeight="1" x14ac:dyDescent="0.25">
      <c r="A86" s="145" t="s">
        <v>270</v>
      </c>
      <c r="B86" s="178">
        <v>3149</v>
      </c>
      <c r="C86" s="102"/>
      <c r="D86" s="178">
        <v>20060</v>
      </c>
      <c r="E86" s="102"/>
      <c r="F86" s="178">
        <v>26402</v>
      </c>
      <c r="G86" s="102"/>
      <c r="H86" s="178">
        <v>64653</v>
      </c>
      <c r="I86" s="102"/>
      <c r="J86" s="178">
        <v>69464</v>
      </c>
      <c r="K86" s="102"/>
      <c r="L86" s="178">
        <v>103145</v>
      </c>
      <c r="M86" s="102"/>
      <c r="N86" s="178">
        <v>133988</v>
      </c>
      <c r="O86" s="102"/>
      <c r="P86" s="178">
        <v>162727</v>
      </c>
      <c r="Q86" s="102"/>
      <c r="R86" s="178">
        <v>236552</v>
      </c>
      <c r="S86" s="102"/>
      <c r="T86" s="178">
        <v>62203</v>
      </c>
      <c r="U86" s="102"/>
      <c r="V86" s="178">
        <v>50065</v>
      </c>
      <c r="W86" s="102"/>
      <c r="X86" s="178">
        <v>62508</v>
      </c>
      <c r="Y86" s="102"/>
      <c r="Z86" s="179">
        <v>103584</v>
      </c>
      <c r="AA86" s="180">
        <v>93816</v>
      </c>
      <c r="AB86" s="180">
        <v>73199</v>
      </c>
      <c r="AC86" s="181">
        <v>76726</v>
      </c>
      <c r="AD86" s="178">
        <v>103584</v>
      </c>
      <c r="AE86" s="102"/>
      <c r="AF86" s="179">
        <v>77426</v>
      </c>
      <c r="AG86" s="180">
        <v>53625</v>
      </c>
      <c r="AH86" s="180">
        <v>49588</v>
      </c>
      <c r="AI86" s="181">
        <v>43467</v>
      </c>
      <c r="AJ86" s="178">
        <v>77426</v>
      </c>
      <c r="AK86" s="102"/>
      <c r="AL86" s="179">
        <v>25697</v>
      </c>
      <c r="AM86" s="180">
        <v>42800</v>
      </c>
      <c r="AN86" s="180">
        <v>40064</v>
      </c>
      <c r="AO86" s="181">
        <v>49878</v>
      </c>
      <c r="AP86" s="178">
        <v>25697</v>
      </c>
      <c r="AQ86" s="102"/>
      <c r="AR86" s="179">
        <v>44227</v>
      </c>
      <c r="AS86" s="180">
        <v>48068</v>
      </c>
      <c r="AT86" s="180">
        <v>48264</v>
      </c>
      <c r="AU86" s="181">
        <v>44258</v>
      </c>
      <c r="AV86" s="178">
        <v>44227</v>
      </c>
      <c r="AW86" s="102"/>
      <c r="AX86" s="179">
        <v>35279</v>
      </c>
      <c r="AY86" s="180">
        <v>31234</v>
      </c>
      <c r="AZ86" s="180">
        <v>36917</v>
      </c>
      <c r="BA86" s="181">
        <v>228265</v>
      </c>
      <c r="BB86" s="182">
        <v>35279</v>
      </c>
      <c r="BC86" s="225"/>
      <c r="BD86" s="183">
        <v>45021000</v>
      </c>
      <c r="BE86" s="184">
        <v>40229000</v>
      </c>
      <c r="BF86" s="184">
        <v>36883000</v>
      </c>
      <c r="BG86" s="184">
        <v>36364000</v>
      </c>
      <c r="BH86" s="185">
        <v>45021000</v>
      </c>
      <c r="BI86" s="225"/>
      <c r="BJ86" s="184">
        <v>183023000</v>
      </c>
      <c r="BK86" s="184">
        <v>193231000</v>
      </c>
      <c r="BL86" s="184">
        <v>231159000</v>
      </c>
      <c r="BM86" s="184">
        <v>161512000</v>
      </c>
      <c r="BN86" s="186">
        <v>183023000</v>
      </c>
      <c r="BO86" s="102"/>
      <c r="BP86" s="184">
        <v>277053000</v>
      </c>
      <c r="BQ86" s="187">
        <v>132100000</v>
      </c>
      <c r="BR86" s="186">
        <v>277053000</v>
      </c>
      <c r="BS86" s="104"/>
    </row>
    <row r="87" spans="1:71" ht="13.25" customHeight="1" x14ac:dyDescent="0.25">
      <c r="A87" s="145" t="s">
        <v>271</v>
      </c>
      <c r="B87" s="211">
        <v>20060</v>
      </c>
      <c r="C87" s="102"/>
      <c r="D87" s="211">
        <v>26402</v>
      </c>
      <c r="E87" s="102"/>
      <c r="F87" s="211">
        <v>64653</v>
      </c>
      <c r="G87" s="102"/>
      <c r="H87" s="211">
        <v>69464</v>
      </c>
      <c r="I87" s="102"/>
      <c r="J87" s="211">
        <v>103145</v>
      </c>
      <c r="K87" s="102"/>
      <c r="L87" s="211">
        <v>133988</v>
      </c>
      <c r="M87" s="102"/>
      <c r="N87" s="211">
        <v>162727</v>
      </c>
      <c r="O87" s="102"/>
      <c r="P87" s="211">
        <v>236552</v>
      </c>
      <c r="Q87" s="102"/>
      <c r="R87" s="211">
        <v>62203</v>
      </c>
      <c r="S87" s="102"/>
      <c r="T87" s="211">
        <v>50065</v>
      </c>
      <c r="U87" s="102"/>
      <c r="V87" s="211">
        <v>62508</v>
      </c>
      <c r="W87" s="102"/>
      <c r="X87" s="212">
        <v>103584</v>
      </c>
      <c r="Y87" s="102"/>
      <c r="Z87" s="213">
        <v>93816</v>
      </c>
      <c r="AA87" s="214">
        <v>73201</v>
      </c>
      <c r="AB87" s="214">
        <v>76726</v>
      </c>
      <c r="AC87" s="215">
        <v>77426</v>
      </c>
      <c r="AD87" s="212">
        <v>77426</v>
      </c>
      <c r="AE87" s="102"/>
      <c r="AF87" s="213">
        <v>53625</v>
      </c>
      <c r="AG87" s="214">
        <v>49588</v>
      </c>
      <c r="AH87" s="214">
        <v>43467</v>
      </c>
      <c r="AI87" s="215">
        <v>25697</v>
      </c>
      <c r="AJ87" s="212">
        <v>25697</v>
      </c>
      <c r="AK87" s="102"/>
      <c r="AL87" s="213">
        <v>42800</v>
      </c>
      <c r="AM87" s="214">
        <v>40064</v>
      </c>
      <c r="AN87" s="214">
        <v>49878</v>
      </c>
      <c r="AO87" s="215">
        <v>44227</v>
      </c>
      <c r="AP87" s="212">
        <v>44227</v>
      </c>
      <c r="AQ87" s="102"/>
      <c r="AR87" s="213">
        <v>48068</v>
      </c>
      <c r="AS87" s="214">
        <v>48264</v>
      </c>
      <c r="AT87" s="214">
        <v>44258</v>
      </c>
      <c r="AU87" s="215">
        <v>35279</v>
      </c>
      <c r="AV87" s="212">
        <v>35279</v>
      </c>
      <c r="AW87" s="102"/>
      <c r="AX87" s="213">
        <v>31234</v>
      </c>
      <c r="AY87" s="214">
        <v>36917</v>
      </c>
      <c r="AZ87" s="214">
        <v>228265</v>
      </c>
      <c r="BA87" s="215">
        <v>45021</v>
      </c>
      <c r="BB87" s="216">
        <v>45021</v>
      </c>
      <c r="BC87" s="225"/>
      <c r="BD87" s="217">
        <v>40229000</v>
      </c>
      <c r="BE87" s="218">
        <v>36883000</v>
      </c>
      <c r="BF87" s="218">
        <v>36364000</v>
      </c>
      <c r="BG87" s="218">
        <v>183023000</v>
      </c>
      <c r="BH87" s="219">
        <v>183023000</v>
      </c>
      <c r="BI87" s="225"/>
      <c r="BJ87" s="218">
        <v>193231000</v>
      </c>
      <c r="BK87" s="218">
        <v>231159000</v>
      </c>
      <c r="BL87" s="218">
        <v>161512000</v>
      </c>
      <c r="BM87" s="218">
        <v>277053000</v>
      </c>
      <c r="BN87" s="220">
        <v>277053000</v>
      </c>
      <c r="BO87" s="102"/>
      <c r="BP87" s="218">
        <v>132100000</v>
      </c>
      <c r="BQ87" s="221">
        <v>111279000</v>
      </c>
      <c r="BR87" s="220">
        <v>111279000</v>
      </c>
      <c r="BS87" s="104"/>
    </row>
    <row r="88" spans="1:71" ht="12.5" customHeight="1" x14ac:dyDescent="0.25">
      <c r="B88" s="108"/>
      <c r="D88" s="108"/>
      <c r="F88" s="108"/>
      <c r="H88" s="108"/>
      <c r="J88" s="108"/>
      <c r="L88" s="108"/>
      <c r="N88" s="108"/>
      <c r="P88" s="108"/>
      <c r="R88" s="108"/>
      <c r="T88" s="108"/>
      <c r="V88" s="108"/>
      <c r="X88" s="108"/>
      <c r="Z88" s="108"/>
      <c r="AA88" s="108"/>
      <c r="AB88" s="108"/>
      <c r="AC88" s="108"/>
      <c r="AD88" s="108"/>
      <c r="AF88" s="108"/>
      <c r="AG88" s="108"/>
      <c r="AH88" s="108"/>
      <c r="AI88" s="108"/>
      <c r="AJ88" s="108"/>
      <c r="AL88" s="108"/>
      <c r="AM88" s="108"/>
      <c r="AN88" s="108"/>
      <c r="AO88" s="108"/>
      <c r="AP88" s="108"/>
      <c r="AR88" s="108"/>
      <c r="AS88" s="108"/>
      <c r="AT88" s="108"/>
      <c r="AU88" s="108"/>
      <c r="AV88" s="108"/>
      <c r="AX88" s="108"/>
      <c r="AY88" s="108"/>
      <c r="AZ88" s="108"/>
      <c r="BA88" s="108"/>
      <c r="BB88" s="108"/>
      <c r="BC88" s="101"/>
      <c r="BD88" s="108"/>
      <c r="BE88" s="108"/>
      <c r="BF88" s="108"/>
      <c r="BG88" s="108"/>
      <c r="BH88" s="108"/>
      <c r="BI88" s="101"/>
      <c r="BJ88" s="108"/>
      <c r="BK88" s="108"/>
      <c r="BL88" s="108"/>
      <c r="BM88" s="108"/>
      <c r="BN88" s="108"/>
      <c r="BP88" s="108"/>
      <c r="BQ88" s="108"/>
      <c r="BR88" s="108"/>
    </row>
    <row r="89" spans="1:71" ht="13.25" customHeight="1" x14ac:dyDescent="0.25">
      <c r="A89" s="569" t="s">
        <v>193</v>
      </c>
      <c r="B89" s="568"/>
      <c r="C89" s="568"/>
      <c r="D89" s="568"/>
      <c r="E89" s="568"/>
      <c r="F89" s="568"/>
      <c r="G89" s="568"/>
      <c r="H89" s="568"/>
      <c r="I89" s="568"/>
      <c r="J89" s="568"/>
      <c r="K89" s="568"/>
      <c r="L89" s="568"/>
      <c r="M89" s="568"/>
      <c r="N89" s="568"/>
      <c r="O89" s="568"/>
      <c r="P89" s="568"/>
      <c r="Q89" s="568"/>
      <c r="R89" s="568"/>
      <c r="S89" s="568"/>
      <c r="T89" s="568"/>
      <c r="U89" s="568"/>
      <c r="V89" s="568"/>
      <c r="W89" s="568"/>
      <c r="X89" s="568"/>
      <c r="Y89" s="568"/>
      <c r="Z89" s="568"/>
      <c r="AA89" s="568"/>
      <c r="AB89" s="568"/>
      <c r="AC89" s="568"/>
      <c r="AD89" s="568"/>
      <c r="AE89" s="568"/>
      <c r="AF89" s="568"/>
      <c r="AG89" s="568"/>
      <c r="AH89" s="568"/>
      <c r="AI89" s="568"/>
      <c r="AJ89" s="568"/>
      <c r="AK89" s="568"/>
      <c r="AL89" s="568"/>
      <c r="AM89" s="568"/>
      <c r="AN89" s="568"/>
      <c r="AO89" s="568"/>
      <c r="AP89" s="568"/>
      <c r="AQ89" s="568"/>
      <c r="AR89" s="568"/>
      <c r="BC89" s="101"/>
      <c r="BI89" s="101"/>
    </row>
    <row r="90" spans="1:71" ht="13.25" customHeight="1" x14ac:dyDescent="0.25">
      <c r="A90" s="575" t="s">
        <v>272</v>
      </c>
      <c r="B90" s="568"/>
      <c r="C90" s="568"/>
      <c r="D90" s="568"/>
      <c r="E90" s="568"/>
      <c r="F90" s="568"/>
      <c r="G90" s="568"/>
      <c r="H90" s="568"/>
      <c r="I90" s="568"/>
      <c r="J90" s="568"/>
      <c r="K90" s="568"/>
      <c r="L90" s="568"/>
      <c r="M90" s="568"/>
      <c r="N90" s="568"/>
      <c r="O90" s="568"/>
      <c r="P90" s="568"/>
      <c r="Q90" s="568"/>
      <c r="R90" s="568"/>
      <c r="S90" s="568"/>
      <c r="T90" s="568"/>
      <c r="U90" s="568"/>
      <c r="V90" s="568"/>
      <c r="W90" s="568"/>
      <c r="X90" s="568"/>
      <c r="Y90" s="568"/>
      <c r="Z90" s="568"/>
      <c r="AA90" s="568"/>
      <c r="AB90" s="568"/>
      <c r="AC90" s="568"/>
      <c r="AD90" s="568"/>
      <c r="AE90" s="568"/>
      <c r="AF90" s="568"/>
      <c r="AG90" s="568"/>
      <c r="AH90" s="568"/>
      <c r="AI90" s="568"/>
      <c r="AJ90" s="568"/>
      <c r="AK90" s="568"/>
      <c r="AL90" s="568"/>
      <c r="AM90" s="568"/>
      <c r="AN90" s="568"/>
      <c r="AO90" s="568"/>
      <c r="AP90" s="568"/>
      <c r="AQ90" s="568"/>
      <c r="AR90" s="568"/>
      <c r="AS90" s="568"/>
      <c r="AT90" s="568"/>
      <c r="AU90" s="568"/>
      <c r="AV90" s="568"/>
      <c r="AW90" s="568"/>
      <c r="AX90" s="568"/>
      <c r="AY90" s="568"/>
      <c r="BC90" s="101"/>
      <c r="BI90" s="101"/>
    </row>
    <row r="91" spans="1:71" ht="12.5" customHeight="1" x14ac:dyDescent="0.25">
      <c r="BC91" s="101"/>
      <c r="BI91" s="101"/>
    </row>
    <row r="92" spans="1:71" ht="12.5" customHeight="1" x14ac:dyDescent="0.25">
      <c r="BC92" s="101"/>
      <c r="BI92" s="101"/>
    </row>
    <row r="93" spans="1:71" ht="12.5" customHeight="1" x14ac:dyDescent="0.25">
      <c r="BC93" s="101"/>
      <c r="BI93" s="101"/>
    </row>
    <row r="94" spans="1:71" ht="12.5" customHeight="1" x14ac:dyDescent="0.25">
      <c r="BC94" s="101"/>
      <c r="BI94" s="101"/>
    </row>
    <row r="95" spans="1:71" ht="12.5" customHeight="1" x14ac:dyDescent="0.25">
      <c r="BC95" s="101"/>
      <c r="BI95" s="101"/>
    </row>
    <row r="96" spans="1:71" ht="12.5" customHeight="1" x14ac:dyDescent="0.25">
      <c r="BC96" s="101"/>
      <c r="BI96" s="101"/>
    </row>
    <row r="97" spans="1:61" ht="12.5" customHeight="1" x14ac:dyDescent="0.25">
      <c r="BC97" s="101"/>
      <c r="BI97" s="101"/>
    </row>
    <row r="98" spans="1:61" ht="12.5" customHeight="1" x14ac:dyDescent="0.25">
      <c r="BC98" s="101"/>
      <c r="BI98" s="101"/>
    </row>
    <row r="99" spans="1:61" ht="12.5" customHeight="1" x14ac:dyDescent="0.25">
      <c r="BC99" s="101"/>
      <c r="BI99" s="101"/>
    </row>
    <row r="100" spans="1:61" ht="12.5" customHeight="1" x14ac:dyDescent="0.25">
      <c r="BC100" s="101"/>
      <c r="BI100" s="101"/>
    </row>
    <row r="101" spans="1:61" ht="12.5" customHeight="1" x14ac:dyDescent="0.25">
      <c r="BC101" s="101"/>
      <c r="BI101" s="101"/>
    </row>
    <row r="102" spans="1:61" ht="12.5" customHeight="1" x14ac:dyDescent="0.25">
      <c r="BC102" s="101"/>
      <c r="BI102" s="101"/>
    </row>
    <row r="103" spans="1:61" ht="12.5" customHeight="1" x14ac:dyDescent="0.25">
      <c r="BC103" s="101"/>
      <c r="BI103" s="101"/>
    </row>
    <row r="104" spans="1:61" ht="12.5" customHeight="1" x14ac:dyDescent="0.25">
      <c r="BC104" s="101"/>
      <c r="BI104" s="101"/>
    </row>
    <row r="105" spans="1:61" ht="12.5" customHeight="1" x14ac:dyDescent="0.25">
      <c r="BC105" s="101"/>
      <c r="BI105" s="101"/>
    </row>
    <row r="106" spans="1:61" ht="12.5" customHeight="1" x14ac:dyDescent="0.25">
      <c r="BC106" s="101"/>
      <c r="BI106" s="101"/>
    </row>
    <row r="107" spans="1:61" ht="12.5" customHeight="1" x14ac:dyDescent="0.25">
      <c r="BC107" s="101"/>
      <c r="BI107" s="101"/>
    </row>
    <row r="108" spans="1:61" ht="12.5" customHeight="1" x14ac:dyDescent="0.25">
      <c r="BC108" s="101"/>
      <c r="BI108" s="101"/>
    </row>
    <row r="109" spans="1:61" ht="12.5" customHeight="1" x14ac:dyDescent="0.25">
      <c r="BC109" s="101"/>
      <c r="BI109" s="101"/>
    </row>
    <row r="110" spans="1:61" ht="12.5" customHeight="1" x14ac:dyDescent="0.25">
      <c r="BC110" s="101"/>
      <c r="BI110" s="101"/>
    </row>
    <row r="111" spans="1:61" ht="16.649999999999999" customHeight="1" x14ac:dyDescent="0.25">
      <c r="BC111" s="101"/>
      <c r="BI111" s="101"/>
    </row>
    <row r="112" spans="1:61" ht="16.649999999999999" customHeight="1" x14ac:dyDescent="0.25">
      <c r="A112" s="568"/>
      <c r="B112" s="568"/>
      <c r="C112" s="568"/>
      <c r="D112" s="568"/>
      <c r="E112" s="568"/>
      <c r="F112" s="568"/>
      <c r="G112" s="568"/>
      <c r="H112" s="568"/>
      <c r="I112" s="568"/>
      <c r="J112" s="568"/>
      <c r="K112" s="568"/>
      <c r="L112" s="568"/>
      <c r="M112" s="568"/>
      <c r="N112" s="568"/>
      <c r="O112" s="568"/>
      <c r="P112" s="568"/>
      <c r="Q112" s="568"/>
      <c r="R112" s="568"/>
      <c r="S112" s="568"/>
      <c r="T112" s="568"/>
      <c r="U112" s="568"/>
      <c r="V112" s="568"/>
      <c r="W112" s="568"/>
      <c r="X112" s="568"/>
      <c r="Y112" s="568"/>
      <c r="Z112" s="568"/>
      <c r="AA112" s="568"/>
      <c r="AB112" s="568"/>
      <c r="AC112" s="568"/>
      <c r="AD112" s="568"/>
      <c r="AE112" s="568"/>
      <c r="AF112" s="568"/>
      <c r="AG112" s="568"/>
      <c r="AH112" s="568"/>
      <c r="AI112" s="568"/>
      <c r="AJ112" s="568"/>
      <c r="AK112" s="568"/>
      <c r="AL112" s="568"/>
      <c r="AM112" s="568"/>
      <c r="BC112" s="101"/>
      <c r="BI112" s="101"/>
    </row>
    <row r="113" spans="55:61" ht="16.649999999999999" customHeight="1" x14ac:dyDescent="0.25">
      <c r="BC113" s="101"/>
      <c r="BI113" s="101"/>
    </row>
    <row r="114" spans="55:61" ht="16.649999999999999" customHeight="1" x14ac:dyDescent="0.25">
      <c r="BC114" s="101"/>
      <c r="BI114" s="101"/>
    </row>
    <row r="115" spans="55:61" ht="16.649999999999999" customHeight="1" x14ac:dyDescent="0.25">
      <c r="BC115" s="101"/>
      <c r="BI115" s="101"/>
    </row>
    <row r="116" spans="55:61" ht="16.649999999999999" customHeight="1" x14ac:dyDescent="0.25">
      <c r="BC116" s="101"/>
      <c r="BI116" s="101"/>
    </row>
    <row r="117" spans="55:61" ht="16.649999999999999" customHeight="1" x14ac:dyDescent="0.25">
      <c r="BC117" s="101"/>
      <c r="BI117" s="101"/>
    </row>
    <row r="118" spans="55:61" ht="16.649999999999999" customHeight="1" x14ac:dyDescent="0.25">
      <c r="BC118" s="101"/>
      <c r="BI118" s="101"/>
    </row>
    <row r="119" spans="55:61" ht="16.649999999999999" customHeight="1" x14ac:dyDescent="0.25">
      <c r="BC119" s="101"/>
      <c r="BI119" s="101"/>
    </row>
    <row r="120" spans="55:61" ht="16.649999999999999" customHeight="1" x14ac:dyDescent="0.25">
      <c r="BC120" s="101"/>
      <c r="BI120" s="101"/>
    </row>
    <row r="121" spans="55:61" ht="16.649999999999999" customHeight="1" x14ac:dyDescent="0.25">
      <c r="BC121" s="101"/>
      <c r="BI121" s="101"/>
    </row>
    <row r="122" spans="55:61" ht="16.649999999999999" customHeight="1" x14ac:dyDescent="0.25">
      <c r="BC122" s="101"/>
      <c r="BI122" s="101"/>
    </row>
    <row r="123" spans="55:61" ht="16.649999999999999" customHeight="1" x14ac:dyDescent="0.25">
      <c r="BC123" s="101"/>
      <c r="BI123" s="101"/>
    </row>
    <row r="124" spans="55:61" ht="16.649999999999999" customHeight="1" x14ac:dyDescent="0.25">
      <c r="BC124" s="101"/>
      <c r="BI124" s="101"/>
    </row>
    <row r="125" spans="55:61" ht="16.649999999999999" customHeight="1" x14ac:dyDescent="0.25">
      <c r="BC125" s="101"/>
      <c r="BI125" s="101"/>
    </row>
    <row r="126" spans="55:61" ht="16.649999999999999" customHeight="1" x14ac:dyDescent="0.25">
      <c r="BC126" s="101"/>
      <c r="BI126" s="101"/>
    </row>
    <row r="127" spans="55:61" ht="16.649999999999999" customHeight="1" x14ac:dyDescent="0.25">
      <c r="BC127" s="101"/>
      <c r="BI127" s="101"/>
    </row>
    <row r="128" spans="55:61" ht="16.649999999999999" customHeight="1" x14ac:dyDescent="0.25">
      <c r="BC128" s="101"/>
      <c r="BI128" s="101"/>
    </row>
    <row r="129" spans="55:61" ht="16.649999999999999" customHeight="1" x14ac:dyDescent="0.25">
      <c r="BC129" s="101"/>
      <c r="BI129" s="101"/>
    </row>
    <row r="130" spans="55:61" ht="16.649999999999999" customHeight="1" x14ac:dyDescent="0.25">
      <c r="BC130" s="101"/>
      <c r="BI130" s="101"/>
    </row>
    <row r="131" spans="55:61" ht="16.649999999999999" customHeight="1" x14ac:dyDescent="0.25">
      <c r="BC131" s="101"/>
      <c r="BI131" s="101"/>
    </row>
    <row r="132" spans="55:61" ht="16.649999999999999" customHeight="1" x14ac:dyDescent="0.25">
      <c r="BC132" s="101"/>
      <c r="BI132" s="101"/>
    </row>
    <row r="133" spans="55:61" ht="16.649999999999999" customHeight="1" x14ac:dyDescent="0.25">
      <c r="BC133" s="101"/>
      <c r="BI133" s="101"/>
    </row>
    <row r="134" spans="55:61" ht="16.649999999999999" customHeight="1" x14ac:dyDescent="0.25">
      <c r="BC134" s="101"/>
      <c r="BI134" s="101"/>
    </row>
    <row r="135" spans="55:61" ht="16.649999999999999" customHeight="1" x14ac:dyDescent="0.25">
      <c r="BC135" s="101"/>
      <c r="BI135" s="101"/>
    </row>
    <row r="136" spans="55:61" ht="16.649999999999999" customHeight="1" x14ac:dyDescent="0.25">
      <c r="BC136" s="101"/>
      <c r="BI136" s="101"/>
    </row>
    <row r="137" spans="55:61" ht="16.649999999999999" customHeight="1" x14ac:dyDescent="0.25">
      <c r="BC137" s="101"/>
      <c r="BI137" s="101"/>
    </row>
    <row r="138" spans="55:61" ht="16.649999999999999" customHeight="1" x14ac:dyDescent="0.25">
      <c r="BC138" s="101"/>
      <c r="BI138" s="101"/>
    </row>
    <row r="139" spans="55:61" ht="16.649999999999999" customHeight="1" x14ac:dyDescent="0.25">
      <c r="BC139" s="101"/>
      <c r="BI139" s="101"/>
    </row>
    <row r="140" spans="55:61" ht="16.649999999999999" customHeight="1" x14ac:dyDescent="0.25">
      <c r="BC140" s="101"/>
      <c r="BI140" s="101"/>
    </row>
    <row r="141" spans="55:61" ht="16.649999999999999" customHeight="1" x14ac:dyDescent="0.25">
      <c r="BC141" s="101"/>
      <c r="BI141" s="101"/>
    </row>
    <row r="142" spans="55:61" ht="16.649999999999999" customHeight="1" x14ac:dyDescent="0.25">
      <c r="BC142" s="101"/>
      <c r="BI142" s="101"/>
    </row>
    <row r="143" spans="55:61" ht="16.649999999999999" customHeight="1" x14ac:dyDescent="0.25">
      <c r="BC143" s="101"/>
      <c r="BI143" s="101"/>
    </row>
    <row r="144" spans="55:61" ht="16.649999999999999" customHeight="1" x14ac:dyDescent="0.25">
      <c r="BC144" s="101"/>
      <c r="BI144" s="101"/>
    </row>
    <row r="145" spans="55:61" ht="16.649999999999999" customHeight="1" x14ac:dyDescent="0.25">
      <c r="BC145" s="101"/>
      <c r="BI145" s="101"/>
    </row>
    <row r="146" spans="55:61" ht="16.649999999999999" customHeight="1" x14ac:dyDescent="0.25">
      <c r="BC146" s="101"/>
      <c r="BI146" s="101"/>
    </row>
    <row r="147" spans="55:61" ht="16.649999999999999" customHeight="1" x14ac:dyDescent="0.25">
      <c r="BC147" s="101"/>
      <c r="BI147" s="101"/>
    </row>
    <row r="148" spans="55:61" ht="16.649999999999999" customHeight="1" x14ac:dyDescent="0.25">
      <c r="BC148" s="101"/>
      <c r="BI148" s="101"/>
    </row>
    <row r="149" spans="55:61" ht="16.649999999999999" customHeight="1" x14ac:dyDescent="0.25">
      <c r="BC149" s="101"/>
      <c r="BI149" s="101"/>
    </row>
    <row r="150" spans="55:61" ht="16.649999999999999" customHeight="1" x14ac:dyDescent="0.25">
      <c r="BC150" s="101"/>
      <c r="BI150" s="101"/>
    </row>
    <row r="151" spans="55:61" ht="16.649999999999999" customHeight="1" x14ac:dyDescent="0.25">
      <c r="BC151" s="101"/>
      <c r="BI151" s="101"/>
    </row>
    <row r="152" spans="55:61" ht="16.649999999999999" customHeight="1" x14ac:dyDescent="0.25">
      <c r="BC152" s="101"/>
      <c r="BI152" s="101"/>
    </row>
    <row r="153" spans="55:61" ht="16.649999999999999" customHeight="1" x14ac:dyDescent="0.25">
      <c r="BC153" s="101"/>
      <c r="BI153" s="101"/>
    </row>
    <row r="154" spans="55:61" ht="16.649999999999999" customHeight="1" x14ac:dyDescent="0.25">
      <c r="BC154" s="101"/>
      <c r="BI154" s="101"/>
    </row>
    <row r="155" spans="55:61" ht="16.649999999999999" customHeight="1" x14ac:dyDescent="0.25">
      <c r="BC155" s="101"/>
      <c r="BI155" s="101"/>
    </row>
    <row r="156" spans="55:61" ht="16.649999999999999" customHeight="1" x14ac:dyDescent="0.25">
      <c r="BC156" s="101"/>
      <c r="BI156" s="101"/>
    </row>
    <row r="157" spans="55:61" ht="16.649999999999999" customHeight="1" x14ac:dyDescent="0.25">
      <c r="BC157" s="101"/>
      <c r="BI157" s="101"/>
    </row>
    <row r="158" spans="55:61" ht="16.649999999999999" customHeight="1" x14ac:dyDescent="0.25">
      <c r="BC158" s="101"/>
      <c r="BI158" s="101"/>
    </row>
    <row r="159" spans="55:61" ht="16.649999999999999" customHeight="1" x14ac:dyDescent="0.25">
      <c r="BC159" s="101"/>
      <c r="BI159" s="101"/>
    </row>
    <row r="160" spans="55:61" ht="16.649999999999999" customHeight="1" x14ac:dyDescent="0.25">
      <c r="BC160" s="101"/>
      <c r="BI160" s="101"/>
    </row>
    <row r="161" spans="55:61" ht="16.649999999999999" customHeight="1" x14ac:dyDescent="0.25">
      <c r="BC161" s="101"/>
      <c r="BI161" s="101"/>
    </row>
    <row r="162" spans="55:61" ht="16.649999999999999" customHeight="1" x14ac:dyDescent="0.25">
      <c r="BC162" s="101"/>
      <c r="BI162" s="101"/>
    </row>
    <row r="163" spans="55:61" ht="16.649999999999999" customHeight="1" x14ac:dyDescent="0.25">
      <c r="BC163" s="101"/>
      <c r="BI163" s="101"/>
    </row>
    <row r="164" spans="55:61" ht="16.649999999999999" customHeight="1" x14ac:dyDescent="0.25">
      <c r="BC164" s="101"/>
      <c r="BI164" s="101"/>
    </row>
    <row r="165" spans="55:61" ht="16.649999999999999" customHeight="1" x14ac:dyDescent="0.25">
      <c r="BC165" s="101"/>
      <c r="BI165" s="101"/>
    </row>
    <row r="166" spans="55:61" ht="16.649999999999999" customHeight="1" x14ac:dyDescent="0.25">
      <c r="BC166" s="101"/>
      <c r="BI166" s="101"/>
    </row>
    <row r="167" spans="55:61" ht="16.649999999999999" customHeight="1" x14ac:dyDescent="0.25">
      <c r="BC167" s="101"/>
      <c r="BI167" s="101"/>
    </row>
    <row r="168" spans="55:61" ht="16.649999999999999" customHeight="1" x14ac:dyDescent="0.25">
      <c r="BC168" s="101"/>
      <c r="BI168" s="101"/>
    </row>
    <row r="169" spans="55:61" ht="16.649999999999999" customHeight="1" x14ac:dyDescent="0.25">
      <c r="BC169" s="101"/>
      <c r="BI169" s="101"/>
    </row>
    <row r="170" spans="55:61" ht="16.649999999999999" customHeight="1" x14ac:dyDescent="0.25">
      <c r="BC170" s="101"/>
      <c r="BI170" s="101"/>
    </row>
    <row r="171" spans="55:61" ht="16.649999999999999" customHeight="1" x14ac:dyDescent="0.25">
      <c r="BC171" s="101"/>
      <c r="BI171" s="101"/>
    </row>
    <row r="172" spans="55:61" ht="16.649999999999999" customHeight="1" x14ac:dyDescent="0.25">
      <c r="BC172" s="101"/>
      <c r="BI172" s="101"/>
    </row>
    <row r="173" spans="55:61" ht="16.649999999999999" customHeight="1" x14ac:dyDescent="0.25">
      <c r="BC173" s="101"/>
      <c r="BI173" s="101"/>
    </row>
    <row r="174" spans="55:61" ht="16.649999999999999" customHeight="1" x14ac:dyDescent="0.25">
      <c r="BC174" s="101"/>
      <c r="BI174" s="101"/>
    </row>
    <row r="175" spans="55:61" ht="16.649999999999999" customHeight="1" x14ac:dyDescent="0.25">
      <c r="BC175" s="101"/>
      <c r="BI175" s="101"/>
    </row>
    <row r="176" spans="55:61" ht="16.649999999999999" customHeight="1" x14ac:dyDescent="0.25">
      <c r="BC176" s="101"/>
      <c r="BI176" s="101"/>
    </row>
    <row r="177" spans="55:61" ht="16.649999999999999" customHeight="1" x14ac:dyDescent="0.25">
      <c r="BC177" s="101"/>
      <c r="BI177" s="101"/>
    </row>
    <row r="178" spans="55:61" ht="16.649999999999999" customHeight="1" x14ac:dyDescent="0.25">
      <c r="BC178" s="101"/>
      <c r="BI178" s="101"/>
    </row>
    <row r="179" spans="55:61" ht="16.649999999999999" customHeight="1" x14ac:dyDescent="0.25">
      <c r="BC179" s="101"/>
      <c r="BI179" s="101"/>
    </row>
    <row r="180" spans="55:61" ht="16.649999999999999" customHeight="1" x14ac:dyDescent="0.25">
      <c r="BC180" s="101"/>
      <c r="BI180" s="101"/>
    </row>
    <row r="181" spans="55:61" ht="16.649999999999999" customHeight="1" x14ac:dyDescent="0.25">
      <c r="BC181" s="101"/>
      <c r="BI181" s="101"/>
    </row>
    <row r="182" spans="55:61" ht="16.649999999999999" customHeight="1" x14ac:dyDescent="0.25">
      <c r="BC182" s="101"/>
      <c r="BI182" s="101"/>
    </row>
    <row r="183" spans="55:61" ht="16.649999999999999" customHeight="1" x14ac:dyDescent="0.25">
      <c r="BC183" s="101"/>
      <c r="BI183" s="101"/>
    </row>
    <row r="184" spans="55:61" ht="16.649999999999999" customHeight="1" x14ac:dyDescent="0.25">
      <c r="BC184" s="101"/>
      <c r="BI184" s="101"/>
    </row>
    <row r="185" spans="55:61" ht="16.649999999999999" customHeight="1" x14ac:dyDescent="0.25">
      <c r="BC185" s="101"/>
      <c r="BI185" s="101"/>
    </row>
    <row r="186" spans="55:61" ht="16.649999999999999" customHeight="1" x14ac:dyDescent="0.25">
      <c r="BC186" s="101"/>
      <c r="BI186" s="101"/>
    </row>
  </sheetData>
  <mergeCells count="5">
    <mergeCell ref="A1:A3"/>
    <mergeCell ref="A4:A5"/>
    <mergeCell ref="A89:AR89"/>
    <mergeCell ref="A90:AY90"/>
    <mergeCell ref="A112:AM112"/>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110"/>
  <sheetViews>
    <sheetView workbookViewId="0">
      <pane xSplit="1" ySplit="7" topLeftCell="B8" activePane="bottomRight" state="frozen"/>
      <selection pane="topRight"/>
      <selection pane="bottomLeft"/>
      <selection pane="bottomRight" activeCell="A6" sqref="A6"/>
    </sheetView>
  </sheetViews>
  <sheetFormatPr defaultColWidth="13.08984375" defaultRowHeight="12.5" x14ac:dyDescent="0.25"/>
  <cols>
    <col min="1" max="1" width="65.1796875" customWidth="1"/>
    <col min="2" max="5" width="8.6328125" customWidth="1"/>
    <col min="6" max="6" width="9.26953125" customWidth="1"/>
    <col min="7" max="7" width="0" hidden="1" customWidth="1"/>
    <col min="8" max="11" width="8.6328125" customWidth="1"/>
    <col min="12" max="12" width="9.26953125" customWidth="1"/>
    <col min="13" max="13" width="0" hidden="1" customWidth="1"/>
    <col min="14" max="18" width="9.26953125" customWidth="1"/>
    <col min="19" max="19" width="0" hidden="1" customWidth="1"/>
    <col min="20" max="23" width="9.26953125" customWidth="1"/>
    <col min="24" max="24" width="10.36328125" customWidth="1"/>
    <col min="25" max="25" width="0" hidden="1" customWidth="1"/>
    <col min="26" max="30" width="9.26953125" customWidth="1"/>
    <col min="31" max="31" width="0" hidden="1" customWidth="1"/>
    <col min="32" max="36" width="9.26953125" customWidth="1"/>
    <col min="37" max="37" width="0" hidden="1" customWidth="1"/>
    <col min="38" max="40" width="9.26953125" customWidth="1"/>
  </cols>
  <sheetData>
    <row r="1" spans="1:41" ht="16.649999999999999" customHeight="1" x14ac:dyDescent="0.25">
      <c r="A1" s="576" t="s">
        <v>0</v>
      </c>
    </row>
    <row r="2" spans="1:41" ht="16.649999999999999" customHeight="1" x14ac:dyDescent="0.25">
      <c r="A2" s="568"/>
    </row>
    <row r="3" spans="1:41" ht="16.649999999999999" customHeight="1" x14ac:dyDescent="0.25">
      <c r="A3" s="568"/>
    </row>
    <row r="4" spans="1:41" ht="16.649999999999999" customHeight="1" x14ac:dyDescent="0.25">
      <c r="A4" s="569" t="s">
        <v>273</v>
      </c>
    </row>
    <row r="5" spans="1:41" ht="16.649999999999999" customHeight="1" x14ac:dyDescent="0.25">
      <c r="A5" s="568"/>
    </row>
    <row r="6" spans="1:41" ht="16.649999999999999" customHeight="1" x14ac:dyDescent="0.25">
      <c r="B6" s="4" t="s">
        <v>19</v>
      </c>
      <c r="C6" s="5" t="s">
        <v>20</v>
      </c>
      <c r="D6" s="5" t="s">
        <v>21</v>
      </c>
      <c r="E6" s="6" t="s">
        <v>22</v>
      </c>
      <c r="F6" s="3" t="s">
        <v>23</v>
      </c>
      <c r="G6" s="102"/>
      <c r="H6" s="4" t="s">
        <v>24</v>
      </c>
      <c r="I6" s="5" t="s">
        <v>25</v>
      </c>
      <c r="J6" s="5" t="s">
        <v>26</v>
      </c>
      <c r="K6" s="6" t="s">
        <v>27</v>
      </c>
      <c r="L6" s="3" t="s">
        <v>28</v>
      </c>
      <c r="M6" s="309"/>
      <c r="N6" s="4" t="s">
        <v>29</v>
      </c>
      <c r="O6" s="5" t="s">
        <v>30</v>
      </c>
      <c r="P6" s="5" t="s">
        <v>31</v>
      </c>
      <c r="Q6" s="6" t="s">
        <v>32</v>
      </c>
      <c r="R6" s="3" t="s">
        <v>33</v>
      </c>
      <c r="S6" s="102"/>
      <c r="T6" s="4" t="s">
        <v>34</v>
      </c>
      <c r="U6" s="5" t="s">
        <v>35</v>
      </c>
      <c r="V6" s="5" t="s">
        <v>36</v>
      </c>
      <c r="W6" s="6" t="s">
        <v>37</v>
      </c>
      <c r="X6" s="3" t="s">
        <v>38</v>
      </c>
      <c r="Y6" s="102"/>
      <c r="Z6" s="4" t="s">
        <v>39</v>
      </c>
      <c r="AA6" s="5" t="s">
        <v>40</v>
      </c>
      <c r="AB6" s="5" t="s">
        <v>41</v>
      </c>
      <c r="AC6" s="6" t="s">
        <v>42</v>
      </c>
      <c r="AD6" s="3" t="s">
        <v>43</v>
      </c>
      <c r="AE6" s="102"/>
      <c r="AF6" s="4" t="s">
        <v>44</v>
      </c>
      <c r="AG6" s="5" t="s">
        <v>45</v>
      </c>
      <c r="AH6" s="5" t="s">
        <v>46</v>
      </c>
      <c r="AI6" s="6" t="s">
        <v>47</v>
      </c>
      <c r="AJ6" s="3" t="s">
        <v>48</v>
      </c>
      <c r="AK6" s="102"/>
      <c r="AL6" s="4" t="s">
        <v>49</v>
      </c>
      <c r="AM6" s="6" t="s">
        <v>50</v>
      </c>
      <c r="AN6" s="3" t="s">
        <v>274</v>
      </c>
      <c r="AO6" s="104"/>
    </row>
    <row r="7" spans="1:41" ht="16.649999999999999" customHeight="1" x14ac:dyDescent="0.25">
      <c r="B7" s="9" t="s">
        <v>58</v>
      </c>
      <c r="C7" s="10" t="s">
        <v>59</v>
      </c>
      <c r="D7" s="10" t="s">
        <v>60</v>
      </c>
      <c r="E7" s="11" t="s">
        <v>61</v>
      </c>
      <c r="F7" s="8" t="s">
        <v>53</v>
      </c>
      <c r="G7" s="102"/>
      <c r="H7" s="9" t="s">
        <v>62</v>
      </c>
      <c r="I7" s="10" t="s">
        <v>63</v>
      </c>
      <c r="J7" s="10" t="s">
        <v>64</v>
      </c>
      <c r="K7" s="11" t="s">
        <v>65</v>
      </c>
      <c r="L7" s="8" t="s">
        <v>53</v>
      </c>
      <c r="M7" s="309"/>
      <c r="N7" s="9" t="s">
        <v>66</v>
      </c>
      <c r="O7" s="10" t="s">
        <v>67</v>
      </c>
      <c r="P7" s="10" t="s">
        <v>68</v>
      </c>
      <c r="Q7" s="11" t="s">
        <v>69</v>
      </c>
      <c r="R7" s="8" t="s">
        <v>53</v>
      </c>
      <c r="S7" s="102"/>
      <c r="T7" s="9" t="s">
        <v>70</v>
      </c>
      <c r="U7" s="10" t="s">
        <v>71</v>
      </c>
      <c r="V7" s="10" t="s">
        <v>72</v>
      </c>
      <c r="W7" s="11" t="s">
        <v>73</v>
      </c>
      <c r="X7" s="8" t="s">
        <v>53</v>
      </c>
      <c r="Y7" s="102"/>
      <c r="Z7" s="9" t="s">
        <v>74</v>
      </c>
      <c r="AA7" s="10" t="s">
        <v>75</v>
      </c>
      <c r="AB7" s="10" t="s">
        <v>76</v>
      </c>
      <c r="AC7" s="11" t="s">
        <v>77</v>
      </c>
      <c r="AD7" s="8" t="s">
        <v>53</v>
      </c>
      <c r="AE7" s="102"/>
      <c r="AF7" s="9" t="s">
        <v>78</v>
      </c>
      <c r="AG7" s="10" t="s">
        <v>79</v>
      </c>
      <c r="AH7" s="10" t="s">
        <v>80</v>
      </c>
      <c r="AI7" s="11" t="s">
        <v>81</v>
      </c>
      <c r="AJ7" s="8" t="s">
        <v>53</v>
      </c>
      <c r="AK7" s="102"/>
      <c r="AL7" s="9" t="s">
        <v>82</v>
      </c>
      <c r="AM7" s="11" t="s">
        <v>83</v>
      </c>
      <c r="AN7" s="8" t="s">
        <v>84</v>
      </c>
      <c r="AO7" s="104"/>
    </row>
    <row r="8" spans="1:41" ht="13.25" customHeight="1" x14ac:dyDescent="0.25">
      <c r="A8" s="7" t="s">
        <v>275</v>
      </c>
      <c r="B8" s="107"/>
      <c r="C8" s="108"/>
      <c r="D8" s="108"/>
      <c r="E8" s="109"/>
      <c r="F8" s="106"/>
      <c r="G8" s="102"/>
      <c r="H8" s="107"/>
      <c r="I8" s="108"/>
      <c r="J8" s="108"/>
      <c r="K8" s="109"/>
      <c r="L8" s="106"/>
      <c r="M8" s="102"/>
      <c r="N8" s="107"/>
      <c r="O8" s="108"/>
      <c r="P8" s="108"/>
      <c r="Q8" s="109"/>
      <c r="R8" s="106"/>
      <c r="S8" s="102"/>
      <c r="T8" s="107"/>
      <c r="U8" s="108"/>
      <c r="V8" s="108"/>
      <c r="W8" s="109"/>
      <c r="X8" s="106"/>
      <c r="Y8" s="102"/>
      <c r="Z8" s="107"/>
      <c r="AA8" s="108"/>
      <c r="AB8" s="108"/>
      <c r="AC8" s="109"/>
      <c r="AD8" s="310"/>
      <c r="AE8" s="102"/>
      <c r="AF8" s="107"/>
      <c r="AG8" s="108"/>
      <c r="AH8" s="108"/>
      <c r="AI8" s="109"/>
      <c r="AJ8" s="310"/>
      <c r="AK8" s="102"/>
      <c r="AL8" s="108"/>
      <c r="AM8" s="108"/>
      <c r="AN8" s="310"/>
      <c r="AO8" s="104"/>
    </row>
    <row r="9" spans="1:41" ht="13.25" customHeight="1" x14ac:dyDescent="0.25">
      <c r="A9" s="244" t="s">
        <v>276</v>
      </c>
      <c r="B9" s="245">
        <v>294062</v>
      </c>
      <c r="C9" s="246">
        <v>391401</v>
      </c>
      <c r="D9" s="246">
        <v>330848</v>
      </c>
      <c r="E9" s="247">
        <v>329810</v>
      </c>
      <c r="F9" s="248">
        <v>1346121</v>
      </c>
      <c r="G9" s="102"/>
      <c r="H9" s="245">
        <v>326286</v>
      </c>
      <c r="I9" s="246">
        <v>439332</v>
      </c>
      <c r="J9" s="246">
        <v>366627</v>
      </c>
      <c r="K9" s="247">
        <v>366896</v>
      </c>
      <c r="L9" s="248">
        <v>1499141</v>
      </c>
      <c r="M9" s="102"/>
      <c r="N9" s="245">
        <v>345320</v>
      </c>
      <c r="O9" s="246">
        <v>443940</v>
      </c>
      <c r="P9" s="246">
        <v>358660</v>
      </c>
      <c r="Q9" s="247">
        <v>360402</v>
      </c>
      <c r="R9" s="248">
        <v>1508322</v>
      </c>
      <c r="S9" s="102"/>
      <c r="T9" s="245">
        <v>343171</v>
      </c>
      <c r="U9" s="246">
        <v>433305</v>
      </c>
      <c r="V9" s="246">
        <v>316310</v>
      </c>
      <c r="W9" s="247">
        <v>244505</v>
      </c>
      <c r="X9" s="248">
        <v>1337291</v>
      </c>
      <c r="Y9" s="102"/>
      <c r="Z9" s="249">
        <v>329291000</v>
      </c>
      <c r="AA9" s="271">
        <f>436317000-5241000</f>
        <v>431076000</v>
      </c>
      <c r="AB9" s="271">
        <f>327454000-5489000</f>
        <v>321965000</v>
      </c>
      <c r="AC9" s="272">
        <f>351745000-5822000</f>
        <v>345923000</v>
      </c>
      <c r="AD9" s="250">
        <f>1444807000-16552000</f>
        <v>1428255000</v>
      </c>
      <c r="AE9" s="102"/>
      <c r="AF9" s="249">
        <v>349480000</v>
      </c>
      <c r="AG9" s="271">
        <v>448114000</v>
      </c>
      <c r="AH9" s="271">
        <v>349216000</v>
      </c>
      <c r="AI9" s="272">
        <v>368099000</v>
      </c>
      <c r="AJ9" s="250">
        <v>1514909000</v>
      </c>
      <c r="AK9" s="102"/>
      <c r="AL9" s="271">
        <v>369369000</v>
      </c>
      <c r="AM9" s="271">
        <v>437736000</v>
      </c>
      <c r="AN9" s="250">
        <v>807105000</v>
      </c>
      <c r="AO9" s="104"/>
    </row>
    <row r="10" spans="1:41" ht="13.25" customHeight="1" x14ac:dyDescent="0.25">
      <c r="A10" s="251" t="s">
        <v>277</v>
      </c>
      <c r="B10" s="252">
        <f>B9/B20</f>
        <v>0.66273018820724205</v>
      </c>
      <c r="C10" s="253">
        <f>C9/C20</f>
        <v>0.67851316891190272</v>
      </c>
      <c r="D10" s="253">
        <f>D9/D20</f>
        <v>0.60090267624435822</v>
      </c>
      <c r="E10" s="254">
        <f>E9/E20</f>
        <v>0.58450419667668574</v>
      </c>
      <c r="F10" s="255">
        <f>F9/F20</f>
        <v>0.6303820586727108</v>
      </c>
      <c r="G10" s="102"/>
      <c r="H10" s="252">
        <f>H9/H20</f>
        <v>0.57925664496062379</v>
      </c>
      <c r="I10" s="253">
        <f>I9/I20</f>
        <v>0.57651032603988694</v>
      </c>
      <c r="J10" s="253">
        <f>J9/J20</f>
        <v>0.57639501374850843</v>
      </c>
      <c r="K10" s="254">
        <f>K9/K20</f>
        <v>0.58132821239229704</v>
      </c>
      <c r="L10" s="255">
        <f>L9/L20</f>
        <v>0.57825160720698343</v>
      </c>
      <c r="M10" s="102"/>
      <c r="N10" s="252">
        <f>N9/N20</f>
        <v>0.58630074654360664</v>
      </c>
      <c r="O10" s="253">
        <f>O9/O20</f>
        <v>0.53773951720453939</v>
      </c>
      <c r="P10" s="253">
        <f>P9/P20</f>
        <v>0.54193474299425515</v>
      </c>
      <c r="Q10" s="254">
        <f>Q9/Q20</f>
        <v>0.53415521243074848</v>
      </c>
      <c r="R10" s="255">
        <f>R9/R20</f>
        <v>0.5482662056591675</v>
      </c>
      <c r="S10" s="102"/>
      <c r="T10" s="252">
        <f>T9/T20</f>
        <v>0.54131418593315972</v>
      </c>
      <c r="U10" s="253">
        <f>U9/U20</f>
        <v>0.52820622844625298</v>
      </c>
      <c r="V10" s="253">
        <f>V9/V20</f>
        <v>0.52898187169710353</v>
      </c>
      <c r="W10" s="256" t="s">
        <v>278</v>
      </c>
      <c r="X10" s="257" t="s">
        <v>279</v>
      </c>
      <c r="Y10" s="102"/>
      <c r="Z10" s="252">
        <v>0.56145098039215702</v>
      </c>
      <c r="AA10" s="253">
        <v>0.55500829999554802</v>
      </c>
      <c r="AB10" s="253">
        <v>0.56569652639453005</v>
      </c>
      <c r="AC10" s="254">
        <v>0.54872959687496603</v>
      </c>
      <c r="AD10" s="255">
        <v>0.55729980910413901</v>
      </c>
      <c r="AE10" s="102"/>
      <c r="AF10" s="252">
        <v>0.53144849672824901</v>
      </c>
      <c r="AG10" s="253">
        <v>0.52736914451416705</v>
      </c>
      <c r="AH10" s="253">
        <v>0.53119809191192102</v>
      </c>
      <c r="AI10" s="254">
        <v>0.509248396575672</v>
      </c>
      <c r="AJ10" s="255">
        <v>0.52463381649873297</v>
      </c>
      <c r="AK10" s="102"/>
      <c r="AL10" s="253">
        <f>AL9/AL20</f>
        <v>0.5251082220310912</v>
      </c>
      <c r="AM10" s="253">
        <f>AM9/AM20</f>
        <v>0.51790696188603436</v>
      </c>
      <c r="AN10" s="255">
        <f>AN9/AN20</f>
        <v>0.52117792843550081</v>
      </c>
      <c r="AO10" s="104"/>
    </row>
    <row r="11" spans="1:41" ht="13.25" customHeight="1" x14ac:dyDescent="0.25">
      <c r="A11" s="244" t="s">
        <v>280</v>
      </c>
      <c r="B11" s="40">
        <v>72853</v>
      </c>
      <c r="C11" s="41">
        <v>82549</v>
      </c>
      <c r="D11" s="41">
        <v>77117</v>
      </c>
      <c r="E11" s="42">
        <v>85669</v>
      </c>
      <c r="F11" s="39">
        <v>318188</v>
      </c>
      <c r="G11" s="102"/>
      <c r="H11" s="40">
        <v>91874</v>
      </c>
      <c r="I11" s="41">
        <v>107366</v>
      </c>
      <c r="J11" s="41">
        <v>103685</v>
      </c>
      <c r="K11" s="42">
        <v>107851</v>
      </c>
      <c r="L11" s="39">
        <v>410776</v>
      </c>
      <c r="M11" s="102"/>
      <c r="N11" s="40">
        <v>101389</v>
      </c>
      <c r="O11" s="41">
        <v>116314</v>
      </c>
      <c r="P11" s="41">
        <v>109305</v>
      </c>
      <c r="Q11" s="42">
        <v>116979</v>
      </c>
      <c r="R11" s="39">
        <v>443987</v>
      </c>
      <c r="S11" s="102"/>
      <c r="T11" s="40">
        <v>109290</v>
      </c>
      <c r="U11" s="41">
        <v>126617</v>
      </c>
      <c r="V11" s="41">
        <v>109496</v>
      </c>
      <c r="W11" s="42">
        <v>72518</v>
      </c>
      <c r="X11" s="39">
        <v>417921</v>
      </c>
      <c r="Y11" s="102"/>
      <c r="Z11" s="43">
        <v>100112000</v>
      </c>
      <c r="AA11" s="44">
        <v>121806000</v>
      </c>
      <c r="AB11" s="44">
        <v>93997000</v>
      </c>
      <c r="AC11" s="45">
        <v>105851000</v>
      </c>
      <c r="AD11" s="46">
        <v>421766000</v>
      </c>
      <c r="AE11" s="102"/>
      <c r="AF11" s="43">
        <v>125357000</v>
      </c>
      <c r="AG11" s="44">
        <v>137694000</v>
      </c>
      <c r="AH11" s="44">
        <v>119960000</v>
      </c>
      <c r="AI11" s="45">
        <v>143941000</v>
      </c>
      <c r="AJ11" s="46">
        <v>526952000</v>
      </c>
      <c r="AK11" s="102"/>
      <c r="AL11" s="44">
        <v>132699000</v>
      </c>
      <c r="AM11" s="44">
        <v>148598000</v>
      </c>
      <c r="AN11" s="46">
        <v>281297000</v>
      </c>
      <c r="AO11" s="104"/>
    </row>
    <row r="12" spans="1:41" ht="13.25" customHeight="1" x14ac:dyDescent="0.25">
      <c r="A12" s="251" t="s">
        <v>277</v>
      </c>
      <c r="B12" s="252">
        <f>B11/B20</f>
        <v>0.16418946481171387</v>
      </c>
      <c r="C12" s="253">
        <f>C11/C20</f>
        <v>0.14310281164460145</v>
      </c>
      <c r="D12" s="253">
        <f>D11/D20</f>
        <v>0.14006375037460156</v>
      </c>
      <c r="E12" s="254">
        <f>E11/E20</f>
        <v>0.15182647592582091</v>
      </c>
      <c r="F12" s="255">
        <f>F11/F20</f>
        <v>0.14900592627628015</v>
      </c>
      <c r="G12" s="102"/>
      <c r="H12" s="252">
        <f>H11/H20</f>
        <v>0.1631042245119691</v>
      </c>
      <c r="I12" s="253">
        <f>I11/I20</f>
        <v>0.14089027811677388</v>
      </c>
      <c r="J12" s="253">
        <f>J11/J20</f>
        <v>0.16300904461622875</v>
      </c>
      <c r="K12" s="254">
        <f>K11/K20</f>
        <v>0.17088447144346525</v>
      </c>
      <c r="L12" s="255">
        <f>L11/L20</f>
        <v>0.15844532449052878</v>
      </c>
      <c r="M12" s="102"/>
      <c r="N12" s="252">
        <f>N11/N20</f>
        <v>0.17214307422480521</v>
      </c>
      <c r="O12" s="253">
        <f>O11/O20</f>
        <v>0.14088983692419876</v>
      </c>
      <c r="P12" s="253">
        <v>0.16</v>
      </c>
      <c r="Q12" s="254">
        <f>Q11/Q20</f>
        <v>0.17337568214087748</v>
      </c>
      <c r="R12" s="255">
        <f>R11/R20</f>
        <v>0.16138667197852768</v>
      </c>
      <c r="S12" s="102"/>
      <c r="T12" s="252">
        <f>T11/T20</f>
        <v>0.17239285190367201</v>
      </c>
      <c r="U12" s="253">
        <f>U11/U20</f>
        <v>0.15434829514355755</v>
      </c>
      <c r="V12" s="253">
        <v>0.18</v>
      </c>
      <c r="W12" s="256" t="s">
        <v>281</v>
      </c>
      <c r="X12" s="257" t="s">
        <v>281</v>
      </c>
      <c r="Y12" s="102"/>
      <c r="Z12" s="252">
        <v>0.17069394714407499</v>
      </c>
      <c r="AA12" s="253">
        <v>0.15494088240719001</v>
      </c>
      <c r="AB12" s="253">
        <v>0.16238548434743999</v>
      </c>
      <c r="AC12" s="254">
        <v>0.165129785949515</v>
      </c>
      <c r="AD12" s="255">
        <v>0.162686165893864</v>
      </c>
      <c r="AE12" s="102"/>
      <c r="AF12" s="252">
        <v>0.19062833124746201</v>
      </c>
      <c r="AG12" s="253">
        <v>0.162047083966878</v>
      </c>
      <c r="AH12" s="253">
        <v>0.18247309145558599</v>
      </c>
      <c r="AI12" s="254">
        <v>0.19913589401628001</v>
      </c>
      <c r="AJ12" s="255">
        <v>0.182490723120425</v>
      </c>
      <c r="AK12" s="102"/>
      <c r="AL12" s="253">
        <f>AL11/AL20</f>
        <v>0.18864965916279863</v>
      </c>
      <c r="AM12" s="253">
        <f>AM11/AM20</f>
        <v>0.17581359249031592</v>
      </c>
      <c r="AN12" s="255">
        <f>AN11/AN20</f>
        <v>0.18164400881560774</v>
      </c>
      <c r="AO12" s="104"/>
    </row>
    <row r="13" spans="1:41" ht="13.25" customHeight="1" x14ac:dyDescent="0.25">
      <c r="A13" s="244" t="s">
        <v>282</v>
      </c>
      <c r="B13" s="40">
        <v>59104</v>
      </c>
      <c r="C13" s="41">
        <v>69839</v>
      </c>
      <c r="D13" s="41">
        <v>65359</v>
      </c>
      <c r="E13" s="42">
        <v>76123</v>
      </c>
      <c r="F13" s="39">
        <v>270425</v>
      </c>
      <c r="G13" s="102"/>
      <c r="H13" s="40">
        <v>68612</v>
      </c>
      <c r="I13" s="41">
        <v>85631</v>
      </c>
      <c r="J13" s="41">
        <v>80463</v>
      </c>
      <c r="K13" s="42">
        <v>85767</v>
      </c>
      <c r="L13" s="39">
        <v>320473</v>
      </c>
      <c r="M13" s="102"/>
      <c r="N13" s="40">
        <v>71000</v>
      </c>
      <c r="O13" s="41">
        <v>87740</v>
      </c>
      <c r="P13" s="41">
        <v>79027</v>
      </c>
      <c r="Q13" s="42">
        <v>88105</v>
      </c>
      <c r="R13" s="39">
        <v>325872</v>
      </c>
      <c r="S13" s="102"/>
      <c r="T13" s="40">
        <v>72258</v>
      </c>
      <c r="U13" s="41">
        <v>87699</v>
      </c>
      <c r="V13" s="41">
        <v>68537</v>
      </c>
      <c r="W13" s="42">
        <v>46720</v>
      </c>
      <c r="X13" s="39">
        <v>275214</v>
      </c>
      <c r="Y13" s="102"/>
      <c r="Z13" s="43">
        <v>66437000</v>
      </c>
      <c r="AA13" s="44">
        <v>76204000</v>
      </c>
      <c r="AB13" s="44">
        <v>59945000</v>
      </c>
      <c r="AC13" s="45">
        <v>72948000</v>
      </c>
      <c r="AD13" s="46">
        <v>275534000</v>
      </c>
      <c r="AE13" s="102"/>
      <c r="AF13" s="43">
        <v>72820000</v>
      </c>
      <c r="AG13" s="44">
        <v>90130000</v>
      </c>
      <c r="AH13" s="44">
        <v>75361000</v>
      </c>
      <c r="AI13" s="45">
        <v>91279000</v>
      </c>
      <c r="AJ13" s="46">
        <v>329590000</v>
      </c>
      <c r="AK13" s="102"/>
      <c r="AL13" s="44">
        <v>76823000</v>
      </c>
      <c r="AM13" s="44">
        <v>89336000</v>
      </c>
      <c r="AN13" s="46">
        <v>166159000</v>
      </c>
      <c r="AO13" s="104"/>
    </row>
    <row r="14" spans="1:41" ht="13.25" customHeight="1" x14ac:dyDescent="0.25">
      <c r="A14" s="251" t="s">
        <v>277</v>
      </c>
      <c r="B14" s="252">
        <f>B13/B20</f>
        <v>0.1332032191979951</v>
      </c>
      <c r="C14" s="253">
        <f>C13/C20</f>
        <v>0.12106939226940752</v>
      </c>
      <c r="D14" s="253">
        <f>D13/D20</f>
        <v>0.11870828300807323</v>
      </c>
      <c r="E14" s="254">
        <f>E13/E20</f>
        <v>0.13490862303635229</v>
      </c>
      <c r="F14" s="255">
        <f>F13/F20</f>
        <v>0.12663874066043679</v>
      </c>
      <c r="G14" s="311"/>
      <c r="H14" s="252">
        <f>H13/H20</f>
        <v>0.12180711683626731</v>
      </c>
      <c r="I14" s="253">
        <f>I13/I20</f>
        <v>0.11236867728533674</v>
      </c>
      <c r="J14" s="253">
        <f>J13/J20</f>
        <v>0.12650042684048429</v>
      </c>
      <c r="K14" s="254">
        <f>K13/K20</f>
        <v>0.13589348696156442</v>
      </c>
      <c r="L14" s="255">
        <f>L13/L20</f>
        <v>0.12361347419385074</v>
      </c>
      <c r="M14" s="311"/>
      <c r="N14" s="252">
        <f>N13/N20</f>
        <v>0.12054718233695144</v>
      </c>
      <c r="O14" s="253">
        <f>O13/O20</f>
        <v>0.10627847285562529</v>
      </c>
      <c r="P14" s="253">
        <f>P13/P20</f>
        <v>0.11940968308316234</v>
      </c>
      <c r="Q14" s="254">
        <f>Q13/Q20</f>
        <v>0.13058125368674728</v>
      </c>
      <c r="R14" s="255">
        <f>R13/R20</f>
        <v>0.11845256183398786</v>
      </c>
      <c r="S14" s="102"/>
      <c r="T14" s="252">
        <f>T13/T20</f>
        <v>0.11397897971319912</v>
      </c>
      <c r="U14" s="253">
        <f>U13/U20</f>
        <v>0.10690658549637769</v>
      </c>
      <c r="V14" s="253">
        <f>V13/V20</f>
        <v>0.11461803465114723</v>
      </c>
      <c r="W14" s="256" t="s">
        <v>283</v>
      </c>
      <c r="X14" s="257" t="s">
        <v>283</v>
      </c>
      <c r="Y14" s="102"/>
      <c r="Z14" s="252">
        <v>0.113277067348679</v>
      </c>
      <c r="AA14" s="253">
        <v>9.6933771759662696E-2</v>
      </c>
      <c r="AB14" s="253">
        <v>0.103558601436294</v>
      </c>
      <c r="AC14" s="254">
        <v>0.11380041402958101</v>
      </c>
      <c r="AD14" s="255">
        <v>0.106280662816348</v>
      </c>
      <c r="AE14" s="102"/>
      <c r="AF14" s="252">
        <v>0.110736178126792</v>
      </c>
      <c r="AG14" s="253">
        <v>0.10607073422178701</v>
      </c>
      <c r="AH14" s="253">
        <v>0.114632832987533</v>
      </c>
      <c r="AI14" s="254">
        <v>0.12628038758874899</v>
      </c>
      <c r="AJ14" s="255">
        <v>0.114141548818984</v>
      </c>
      <c r="AK14" s="102"/>
      <c r="AL14" s="253">
        <f>AL13/AL20</f>
        <v>0.10921433293290589</v>
      </c>
      <c r="AM14" s="253">
        <f>AM13/AM20</f>
        <v>0.10569780951772476</v>
      </c>
      <c r="AN14" s="255">
        <f>AN13/AN20</f>
        <v>0.10729508974782015</v>
      </c>
      <c r="AO14" s="104"/>
    </row>
    <row r="15" spans="1:41" ht="13.25" customHeight="1" x14ac:dyDescent="0.25">
      <c r="A15" s="244" t="s">
        <v>284</v>
      </c>
      <c r="B15" s="258" t="s">
        <v>116</v>
      </c>
      <c r="C15" s="259" t="s">
        <v>116</v>
      </c>
      <c r="D15" s="41">
        <v>58828</v>
      </c>
      <c r="E15" s="42">
        <v>53884</v>
      </c>
      <c r="F15" s="39">
        <v>112712</v>
      </c>
      <c r="G15" s="102"/>
      <c r="H15" s="40">
        <v>59717</v>
      </c>
      <c r="I15" s="41">
        <v>126098</v>
      </c>
      <c r="J15" s="41">
        <v>81545</v>
      </c>
      <c r="K15" s="42">
        <v>65906</v>
      </c>
      <c r="L15" s="39">
        <v>333266</v>
      </c>
      <c r="M15" s="102"/>
      <c r="N15" s="40">
        <v>65971</v>
      </c>
      <c r="O15" s="41">
        <v>132951</v>
      </c>
      <c r="P15" s="41">
        <v>79721</v>
      </c>
      <c r="Q15" s="42">
        <v>69766</v>
      </c>
      <c r="R15" s="39">
        <v>348409</v>
      </c>
      <c r="S15" s="102"/>
      <c r="T15" s="40">
        <v>70163</v>
      </c>
      <c r="U15" s="41">
        <v>127985</v>
      </c>
      <c r="V15" s="41">
        <v>68362</v>
      </c>
      <c r="W15" s="42">
        <v>32964</v>
      </c>
      <c r="X15" s="39">
        <v>299474</v>
      </c>
      <c r="Y15" s="102"/>
      <c r="Z15" s="43">
        <v>67649000</v>
      </c>
      <c r="AA15" s="44">
        <v>114692000</v>
      </c>
      <c r="AB15" s="44">
        <v>62220000</v>
      </c>
      <c r="AC15" s="45">
        <v>68967000</v>
      </c>
      <c r="AD15" s="46">
        <v>313528000</v>
      </c>
      <c r="AE15" s="102"/>
      <c r="AF15" s="43">
        <v>69264000</v>
      </c>
      <c r="AG15" s="44">
        <v>124717000</v>
      </c>
      <c r="AH15" s="44">
        <v>72243000</v>
      </c>
      <c r="AI15" s="45">
        <v>75608000</v>
      </c>
      <c r="AJ15" s="46">
        <v>341832000</v>
      </c>
      <c r="AK15" s="102"/>
      <c r="AL15" s="44">
        <v>81666000</v>
      </c>
      <c r="AM15" s="44">
        <v>120621000</v>
      </c>
      <c r="AN15" s="46">
        <v>202287000</v>
      </c>
      <c r="AO15" s="104"/>
    </row>
    <row r="16" spans="1:41" ht="13.25" customHeight="1" x14ac:dyDescent="0.25">
      <c r="A16" s="251" t="s">
        <v>277</v>
      </c>
      <c r="B16" s="260" t="s">
        <v>116</v>
      </c>
      <c r="C16" s="261" t="s">
        <v>116</v>
      </c>
      <c r="D16" s="253">
        <f>D15/D20</f>
        <v>0.10684635433221029</v>
      </c>
      <c r="E16" s="254">
        <f>E15/E20</f>
        <v>9.5495661543696472E-2</v>
      </c>
      <c r="F16" s="255">
        <f>F15/F20</f>
        <v>5.2782493250694833E-2</v>
      </c>
      <c r="G16" s="102"/>
      <c r="H16" s="252">
        <f>H15/H20</f>
        <v>0.10601579309904062</v>
      </c>
      <c r="I16" s="253">
        <f>I15/I20</f>
        <v>0.16547121332608974</v>
      </c>
      <c r="J16" s="253">
        <f>J15/J20</f>
        <v>0.12820150015171311</v>
      </c>
      <c r="K16" s="254">
        <f>K15/K20</f>
        <v>0.10442473389169336</v>
      </c>
      <c r="L16" s="255">
        <f>L15/L20</f>
        <v>0.1285480152483606</v>
      </c>
      <c r="M16" s="102"/>
      <c r="N16" s="252">
        <f>N15/N20</f>
        <v>0.11200870656269048</v>
      </c>
      <c r="O16" s="253">
        <f>O15/O20</f>
        <v>0.16104204746556003</v>
      </c>
      <c r="P16" s="253">
        <f>P15/P20</f>
        <v>0.12045831608276646</v>
      </c>
      <c r="Q16" s="254">
        <f>Q15/Q20</f>
        <v>0.10340084835945304</v>
      </c>
      <c r="R16" s="255">
        <f>R15/R20</f>
        <v>0.12664462922870906</v>
      </c>
      <c r="S16" s="102"/>
      <c r="T16" s="252">
        <f>T15/T20</f>
        <v>0.11067434960305005</v>
      </c>
      <c r="U16" s="253">
        <f>U15/U20</f>
        <v>0.15601591061191003</v>
      </c>
      <c r="V16" s="253">
        <f>V15/V20</f>
        <v>0.11432537293464445</v>
      </c>
      <c r="W16" s="256" t="s">
        <v>285</v>
      </c>
      <c r="X16" s="257" t="s">
        <v>286</v>
      </c>
      <c r="Y16" s="102"/>
      <c r="Z16" s="252">
        <v>0.115343563512361</v>
      </c>
      <c r="AA16" s="253">
        <v>0.14589166120753799</v>
      </c>
      <c r="AB16" s="253">
        <v>0.107488801090436</v>
      </c>
      <c r="AC16" s="254">
        <v>0.1075899703128</v>
      </c>
      <c r="AD16" s="255">
        <v>0.120935941304827</v>
      </c>
      <c r="AE16" s="102"/>
      <c r="AF16" s="252">
        <v>0.105328627324555</v>
      </c>
      <c r="AG16" s="253">
        <v>0.14677492244467599</v>
      </c>
      <c r="AH16" s="253">
        <v>0.109889992881176</v>
      </c>
      <c r="AI16" s="254">
        <v>0.104600264516593</v>
      </c>
      <c r="AJ16" s="255">
        <v>0.11838112174486699</v>
      </c>
      <c r="AK16" s="102"/>
      <c r="AL16" s="253">
        <f>AL15/AL20</f>
        <v>0.11609931548232551</v>
      </c>
      <c r="AM16" s="253">
        <f>AM15/AM20</f>
        <v>0.14271262964356449</v>
      </c>
      <c r="AN16" s="255">
        <f>AN15/AN20</f>
        <v>0.13062429251390112</v>
      </c>
      <c r="AO16" s="104"/>
    </row>
    <row r="17" spans="1:41" ht="13.25" customHeight="1" x14ac:dyDescent="0.25">
      <c r="A17" s="244" t="s">
        <v>287</v>
      </c>
      <c r="B17" s="40">
        <v>18807</v>
      </c>
      <c r="C17" s="41">
        <v>34469</v>
      </c>
      <c r="D17" s="41">
        <v>19983</v>
      </c>
      <c r="E17" s="42">
        <v>20390</v>
      </c>
      <c r="F17" s="39">
        <v>93649</v>
      </c>
      <c r="G17" s="102"/>
      <c r="H17" s="40">
        <v>18704</v>
      </c>
      <c r="I17" s="41">
        <v>7498</v>
      </c>
      <c r="J17" s="41">
        <v>6998</v>
      </c>
      <c r="K17" s="42">
        <v>7030</v>
      </c>
      <c r="L17" s="39">
        <v>40230</v>
      </c>
      <c r="M17" s="102"/>
      <c r="N17" s="40">
        <v>7715</v>
      </c>
      <c r="O17" s="41">
        <v>48256</v>
      </c>
      <c r="P17" s="41">
        <v>38016</v>
      </c>
      <c r="Q17" s="42">
        <v>42215</v>
      </c>
      <c r="R17" s="39">
        <v>136202</v>
      </c>
      <c r="S17" s="102"/>
      <c r="T17" s="40">
        <v>42276</v>
      </c>
      <c r="U17" s="41">
        <v>49774</v>
      </c>
      <c r="V17" s="41">
        <v>39237</v>
      </c>
      <c r="W17" s="42">
        <v>42502</v>
      </c>
      <c r="X17" s="39">
        <v>173789</v>
      </c>
      <c r="Y17" s="102"/>
      <c r="Z17" s="43">
        <v>43478000</v>
      </c>
      <c r="AA17" s="44">
        <v>55365000</v>
      </c>
      <c r="AB17" s="44">
        <v>44062000</v>
      </c>
      <c r="AC17" s="45">
        <v>49133000</v>
      </c>
      <c r="AD17" s="46">
        <v>192038000</v>
      </c>
      <c r="AE17" s="102"/>
      <c r="AF17" s="43">
        <v>47871000</v>
      </c>
      <c r="AG17" s="44">
        <v>57719000</v>
      </c>
      <c r="AH17" s="44">
        <v>48486000</v>
      </c>
      <c r="AI17" s="45">
        <v>51786000</v>
      </c>
      <c r="AJ17" s="46">
        <v>205862000</v>
      </c>
      <c r="AK17" s="102"/>
      <c r="AL17" s="44">
        <v>51827000</v>
      </c>
      <c r="AM17" s="44">
        <v>59998000</v>
      </c>
      <c r="AN17" s="46">
        <v>111825000</v>
      </c>
      <c r="AO17" s="104"/>
    </row>
    <row r="18" spans="1:41" ht="13.25" customHeight="1" x14ac:dyDescent="0.25">
      <c r="A18" s="251" t="s">
        <v>277</v>
      </c>
      <c r="B18" s="252">
        <f>B17/B20</f>
        <v>4.2385505946411307E-2</v>
      </c>
      <c r="C18" s="253">
        <f>C17/C20</f>
        <v>5.9753731899571984E-2</v>
      </c>
      <c r="D18" s="253">
        <f>D17/D20</f>
        <v>3.6294123523161727E-2</v>
      </c>
      <c r="E18" s="254">
        <f>E17/E20</f>
        <v>3.613608007712811E-2</v>
      </c>
      <c r="F18" s="255">
        <f>F17/F20</f>
        <v>4.3855381063545321E-2</v>
      </c>
      <c r="G18" s="102"/>
      <c r="H18" s="252">
        <f>H17/H20</f>
        <v>3.3205274781460153E-2</v>
      </c>
      <c r="I18" s="253">
        <f>I17/I20</f>
        <v>9.8391977471412786E-3</v>
      </c>
      <c r="J18" s="253">
        <f>J17/J20</f>
        <v>1.1001951046191529E-2</v>
      </c>
      <c r="K18" s="254">
        <f>K17/K20</f>
        <v>1.1138680533769374E-2</v>
      </c>
      <c r="L18" s="255">
        <f>L17/L20</f>
        <v>1.5517594514416552E-2</v>
      </c>
      <c r="M18" s="102"/>
      <c r="N18" s="252">
        <f>N17/N20</f>
        <v>1.3098894531402542E-2</v>
      </c>
      <c r="O18" s="253">
        <f>O17/O20</f>
        <v>5.8451948781867491E-2</v>
      </c>
      <c r="P18" s="253">
        <f>P17/P20</f>
        <v>5.7442121200216377E-2</v>
      </c>
      <c r="Q18" s="254">
        <f>Q17/Q20</f>
        <v>6.2567250716599923E-2</v>
      </c>
      <c r="R18" s="255">
        <f>R17/R20</f>
        <v>4.9508628623854814E-2</v>
      </c>
      <c r="S18" s="102"/>
      <c r="T18" s="252">
        <f>T17/T20</f>
        <v>6.6685700494826958E-2</v>
      </c>
      <c r="U18" s="253">
        <f>U17/U20</f>
        <v>6.0675359884339655E-2</v>
      </c>
      <c r="V18" s="253">
        <f>V17/V20</f>
        <v>6.5618101545253868E-2</v>
      </c>
      <c r="W18" s="256" t="s">
        <v>288</v>
      </c>
      <c r="X18" s="257" t="s">
        <v>289</v>
      </c>
      <c r="Y18" s="102"/>
      <c r="Z18" s="252">
        <v>7.4131287297527701E-2</v>
      </c>
      <c r="AA18" s="253">
        <v>7.0425939235128396E-2</v>
      </c>
      <c r="AB18" s="253">
        <v>7.6119761389373097E-2</v>
      </c>
      <c r="AC18" s="254">
        <v>7.6648513221958203E-2</v>
      </c>
      <c r="AD18" s="255">
        <v>7.4074074074074098E-2</v>
      </c>
      <c r="AE18" s="102"/>
      <c r="AF18" s="252">
        <v>7.2796643547207301E-2</v>
      </c>
      <c r="AG18" s="253">
        <v>6.7927401625954995E-2</v>
      </c>
      <c r="AH18" s="253">
        <v>7.3752836881590206E-2</v>
      </c>
      <c r="AI18" s="254">
        <v>7.1643599860547705E-2</v>
      </c>
      <c r="AJ18" s="255">
        <v>7.1292841175319602E-2</v>
      </c>
      <c r="AK18" s="102"/>
      <c r="AL18" s="253">
        <f>AL17/AL20</f>
        <v>7.3679122566337088E-2</v>
      </c>
      <c r="AM18" s="253">
        <f>AM17/AM20</f>
        <v>7.0986580722714812E-2</v>
      </c>
      <c r="AN18" s="255">
        <f>AN17/AN20</f>
        <v>7.2209590880120772E-2</v>
      </c>
      <c r="AO18" s="104"/>
    </row>
    <row r="19" spans="1:41" ht="13.25" customHeight="1" x14ac:dyDescent="0.25">
      <c r="A19" s="244" t="s">
        <v>290</v>
      </c>
      <c r="B19" s="30">
        <v>-1113</v>
      </c>
      <c r="C19" s="31">
        <v>-1407</v>
      </c>
      <c r="D19" s="31">
        <v>-1550</v>
      </c>
      <c r="E19" s="32">
        <v>-1620</v>
      </c>
      <c r="F19" s="29">
        <v>-5690</v>
      </c>
      <c r="G19" s="102"/>
      <c r="H19" s="30">
        <v>-1909</v>
      </c>
      <c r="I19" s="31">
        <v>-3871</v>
      </c>
      <c r="J19" s="31">
        <v>-3249</v>
      </c>
      <c r="K19" s="32">
        <v>-2316</v>
      </c>
      <c r="L19" s="29">
        <v>-11345</v>
      </c>
      <c r="M19" s="102"/>
      <c r="N19" s="30">
        <v>-2414</v>
      </c>
      <c r="O19" s="31">
        <v>-3634</v>
      </c>
      <c r="P19" s="31">
        <v>-2915</v>
      </c>
      <c r="Q19" s="32">
        <v>-2753</v>
      </c>
      <c r="R19" s="29">
        <v>-11716</v>
      </c>
      <c r="S19" s="102"/>
      <c r="T19" s="30">
        <v>-3199</v>
      </c>
      <c r="U19" s="31">
        <v>-5047</v>
      </c>
      <c r="V19" s="31">
        <v>-3982</v>
      </c>
      <c r="W19" s="32">
        <v>-10103</v>
      </c>
      <c r="X19" s="29">
        <v>-22331</v>
      </c>
      <c r="Y19" s="102"/>
      <c r="Z19" s="33">
        <v>-20467000</v>
      </c>
      <c r="AA19" s="34">
        <v>-18239000</v>
      </c>
      <c r="AB19" s="34">
        <v>-8827000</v>
      </c>
      <c r="AC19" s="35">
        <v>-7627000</v>
      </c>
      <c r="AD19" s="36">
        <v>-55160000</v>
      </c>
      <c r="AE19" s="102"/>
      <c r="AF19" s="33">
        <v>-7193000</v>
      </c>
      <c r="AG19" s="34">
        <v>-8658000</v>
      </c>
      <c r="AH19" s="34">
        <v>-7854000</v>
      </c>
      <c r="AI19" s="35">
        <v>-7885000</v>
      </c>
      <c r="AJ19" s="36">
        <v>-31590000</v>
      </c>
      <c r="AK19" s="102"/>
      <c r="AL19" s="34">
        <v>-8969000</v>
      </c>
      <c r="AM19" s="34">
        <v>-11087000</v>
      </c>
      <c r="AN19" s="36">
        <v>-20056000</v>
      </c>
      <c r="AO19" s="104"/>
    </row>
    <row r="20" spans="1:41" ht="13.25" customHeight="1" x14ac:dyDescent="0.25">
      <c r="A20" s="84" t="s">
        <v>291</v>
      </c>
      <c r="B20" s="262">
        <v>443713</v>
      </c>
      <c r="C20" s="263">
        <v>576851</v>
      </c>
      <c r="D20" s="263">
        <v>550585</v>
      </c>
      <c r="E20" s="264">
        <v>564256</v>
      </c>
      <c r="F20" s="265">
        <v>2135405</v>
      </c>
      <c r="G20" s="102"/>
      <c r="H20" s="262">
        <v>563284</v>
      </c>
      <c r="I20" s="263">
        <v>762054</v>
      </c>
      <c r="J20" s="263">
        <v>636069</v>
      </c>
      <c r="K20" s="264">
        <v>631134</v>
      </c>
      <c r="L20" s="265">
        <v>2592541</v>
      </c>
      <c r="M20" s="102"/>
      <c r="N20" s="262">
        <v>588981</v>
      </c>
      <c r="O20" s="263">
        <v>825567</v>
      </c>
      <c r="P20" s="263">
        <v>661814</v>
      </c>
      <c r="Q20" s="264">
        <v>674714</v>
      </c>
      <c r="R20" s="265">
        <v>2751076</v>
      </c>
      <c r="S20" s="102"/>
      <c r="T20" s="262">
        <v>633959</v>
      </c>
      <c r="U20" s="263">
        <v>820333</v>
      </c>
      <c r="V20" s="263">
        <v>597960</v>
      </c>
      <c r="W20" s="264">
        <v>429106</v>
      </c>
      <c r="X20" s="265">
        <v>2481358</v>
      </c>
      <c r="Y20" s="102"/>
      <c r="Z20" s="266">
        <v>586500000</v>
      </c>
      <c r="AA20" s="267">
        <f>786145000-5241000</f>
        <v>780904000</v>
      </c>
      <c r="AB20" s="267">
        <f>578851000-5489000</f>
        <v>573362000</v>
      </c>
      <c r="AC20" s="268">
        <f>641017000-5822000</f>
        <v>635195000</v>
      </c>
      <c r="AD20" s="269">
        <f>2592513000-16552000</f>
        <v>2575961000</v>
      </c>
      <c r="AE20" s="102"/>
      <c r="AF20" s="266">
        <v>657599000</v>
      </c>
      <c r="AG20" s="267">
        <v>849716000</v>
      </c>
      <c r="AH20" s="267">
        <v>657412000</v>
      </c>
      <c r="AI20" s="268">
        <v>722828000</v>
      </c>
      <c r="AJ20" s="269">
        <v>2887555000</v>
      </c>
      <c r="AK20" s="102"/>
      <c r="AL20" s="267">
        <v>703415000</v>
      </c>
      <c r="AM20" s="267">
        <v>845202000</v>
      </c>
      <c r="AN20" s="269">
        <v>1548617000</v>
      </c>
      <c r="AO20" s="104"/>
    </row>
    <row r="21" spans="1:41" ht="9.15" customHeight="1" x14ac:dyDescent="0.25">
      <c r="B21" s="110"/>
      <c r="C21" s="110"/>
      <c r="D21" s="110"/>
      <c r="E21" s="110"/>
      <c r="F21" s="110"/>
      <c r="H21" s="110"/>
      <c r="I21" s="110"/>
      <c r="J21" s="110"/>
      <c r="K21" s="110"/>
      <c r="L21" s="110"/>
      <c r="N21" s="110"/>
      <c r="O21" s="110"/>
      <c r="P21" s="110"/>
      <c r="Q21" s="110"/>
      <c r="R21" s="110"/>
      <c r="T21" s="110"/>
      <c r="U21" s="110"/>
      <c r="V21" s="110"/>
      <c r="W21" s="110"/>
      <c r="X21" s="110"/>
      <c r="Z21" s="300"/>
      <c r="AA21" s="110"/>
      <c r="AB21" s="110"/>
      <c r="AC21" s="110"/>
      <c r="AD21" s="312"/>
      <c r="AF21" s="110"/>
      <c r="AG21" s="110"/>
      <c r="AH21" s="110"/>
      <c r="AI21" s="110"/>
      <c r="AJ21" s="312"/>
      <c r="AL21" s="110"/>
      <c r="AM21" s="110"/>
      <c r="AN21" s="312"/>
    </row>
    <row r="22" spans="1:41" ht="13.25" customHeight="1" x14ac:dyDescent="0.25">
      <c r="A22" s="7" t="s">
        <v>292</v>
      </c>
      <c r="B22" s="107"/>
      <c r="C22" s="108"/>
      <c r="D22" s="108"/>
      <c r="E22" s="109"/>
      <c r="F22" s="106"/>
      <c r="G22" s="102"/>
      <c r="H22" s="107"/>
      <c r="I22" s="108"/>
      <c r="J22" s="108"/>
      <c r="K22" s="109"/>
      <c r="L22" s="106"/>
      <c r="M22" s="102"/>
      <c r="N22" s="107"/>
      <c r="O22" s="108"/>
      <c r="P22" s="108"/>
      <c r="Q22" s="109"/>
      <c r="R22" s="106"/>
      <c r="S22" s="102"/>
      <c r="T22" s="107"/>
      <c r="U22" s="108"/>
      <c r="V22" s="108"/>
      <c r="W22" s="109"/>
      <c r="X22" s="106"/>
      <c r="Y22" s="102"/>
      <c r="Z22" s="107"/>
      <c r="AA22" s="108"/>
      <c r="AB22" s="108"/>
      <c r="AC22" s="109"/>
      <c r="AD22" s="310"/>
      <c r="AE22" s="102"/>
      <c r="AF22" s="107"/>
      <c r="AG22" s="108"/>
      <c r="AH22" s="108"/>
      <c r="AI22" s="109"/>
      <c r="AJ22" s="310"/>
      <c r="AK22" s="102"/>
      <c r="AL22" s="107"/>
      <c r="AM22" s="109"/>
      <c r="AN22" s="310"/>
      <c r="AO22" s="104"/>
    </row>
    <row r="23" spans="1:41" ht="13.25" customHeight="1" x14ac:dyDescent="0.25">
      <c r="A23" s="270" t="s">
        <v>293</v>
      </c>
      <c r="B23" s="245">
        <v>1113</v>
      </c>
      <c r="C23" s="246">
        <v>1407</v>
      </c>
      <c r="D23" s="246">
        <v>1550</v>
      </c>
      <c r="E23" s="247">
        <v>1620</v>
      </c>
      <c r="F23" s="248">
        <v>5690</v>
      </c>
      <c r="G23" s="102"/>
      <c r="H23" s="245">
        <v>1039</v>
      </c>
      <c r="I23" s="246">
        <v>1896</v>
      </c>
      <c r="J23" s="246">
        <v>1736</v>
      </c>
      <c r="K23" s="247">
        <v>958</v>
      </c>
      <c r="L23" s="248">
        <f>SUM(H23:K23)</f>
        <v>5629</v>
      </c>
      <c r="M23" s="102"/>
      <c r="N23" s="245">
        <v>1250</v>
      </c>
      <c r="O23" s="246">
        <v>2088</v>
      </c>
      <c r="P23" s="246">
        <v>1279</v>
      </c>
      <c r="Q23" s="247">
        <v>1233</v>
      </c>
      <c r="R23" s="248">
        <v>5851</v>
      </c>
      <c r="S23" s="102"/>
      <c r="T23" s="245">
        <v>1328</v>
      </c>
      <c r="U23" s="246">
        <v>2525</v>
      </c>
      <c r="V23" s="246">
        <v>1607</v>
      </c>
      <c r="W23" s="247">
        <v>720</v>
      </c>
      <c r="X23" s="248">
        <v>6180</v>
      </c>
      <c r="Y23" s="102"/>
      <c r="Z23" s="249">
        <v>422000</v>
      </c>
      <c r="AA23" s="271">
        <v>671000</v>
      </c>
      <c r="AB23" s="271">
        <v>611000</v>
      </c>
      <c r="AC23" s="272">
        <v>634000</v>
      </c>
      <c r="AD23" s="250">
        <v>2338000</v>
      </c>
      <c r="AE23" s="102"/>
      <c r="AF23" s="249">
        <v>702000</v>
      </c>
      <c r="AG23" s="271">
        <v>1105000</v>
      </c>
      <c r="AH23" s="271">
        <v>1550000</v>
      </c>
      <c r="AI23" s="272">
        <v>12000</v>
      </c>
      <c r="AJ23" s="250">
        <v>3370000</v>
      </c>
      <c r="AK23" s="102"/>
      <c r="AL23" s="249">
        <v>510000</v>
      </c>
      <c r="AM23" s="272">
        <v>502000</v>
      </c>
      <c r="AN23" s="250">
        <f t="shared" ref="AN23:AN28" si="0">SUM(AL23:AM23)</f>
        <v>1012000</v>
      </c>
      <c r="AO23" s="104"/>
    </row>
    <row r="24" spans="1:41" ht="13.25" customHeight="1" x14ac:dyDescent="0.25">
      <c r="A24" s="270" t="s">
        <v>280</v>
      </c>
      <c r="B24" s="43">
        <v>0</v>
      </c>
      <c r="C24" s="44">
        <v>0</v>
      </c>
      <c r="D24" s="44">
        <v>0</v>
      </c>
      <c r="E24" s="45">
        <v>0</v>
      </c>
      <c r="F24" s="46">
        <f>SUM(B24:E24)</f>
        <v>0</v>
      </c>
      <c r="G24" s="102"/>
      <c r="H24" s="40">
        <v>424</v>
      </c>
      <c r="I24" s="41">
        <v>596</v>
      </c>
      <c r="J24" s="41">
        <v>480</v>
      </c>
      <c r="K24" s="42">
        <v>569</v>
      </c>
      <c r="L24" s="39">
        <v>2068</v>
      </c>
      <c r="M24" s="102"/>
      <c r="N24" s="40">
        <v>358</v>
      </c>
      <c r="O24" s="41">
        <v>353</v>
      </c>
      <c r="P24" s="41">
        <v>242</v>
      </c>
      <c r="Q24" s="42">
        <v>273</v>
      </c>
      <c r="R24" s="39">
        <v>1226</v>
      </c>
      <c r="S24" s="102"/>
      <c r="T24" s="40">
        <v>243</v>
      </c>
      <c r="U24" s="41">
        <v>329</v>
      </c>
      <c r="V24" s="41">
        <v>250</v>
      </c>
      <c r="W24" s="42">
        <v>112</v>
      </c>
      <c r="X24" s="39">
        <v>934</v>
      </c>
      <c r="Y24" s="102"/>
      <c r="Z24" s="43">
        <v>171000</v>
      </c>
      <c r="AA24" s="44">
        <v>242000</v>
      </c>
      <c r="AB24" s="44">
        <v>166000</v>
      </c>
      <c r="AC24" s="45">
        <v>241000</v>
      </c>
      <c r="AD24" s="46">
        <v>820000</v>
      </c>
      <c r="AE24" s="102"/>
      <c r="AF24" s="43">
        <v>229000</v>
      </c>
      <c r="AG24" s="44">
        <v>521000</v>
      </c>
      <c r="AH24" s="44">
        <v>607000</v>
      </c>
      <c r="AI24" s="45">
        <v>371000</v>
      </c>
      <c r="AJ24" s="46">
        <v>1728000</v>
      </c>
      <c r="AK24" s="102"/>
      <c r="AL24" s="43">
        <v>317000</v>
      </c>
      <c r="AM24" s="45">
        <v>509000</v>
      </c>
      <c r="AN24" s="46">
        <f t="shared" si="0"/>
        <v>826000</v>
      </c>
      <c r="AO24" s="104"/>
    </row>
    <row r="25" spans="1:41" ht="13.25" customHeight="1" x14ac:dyDescent="0.25">
      <c r="A25" s="270" t="s">
        <v>282</v>
      </c>
      <c r="B25" s="43">
        <v>0</v>
      </c>
      <c r="C25" s="44">
        <v>0</v>
      </c>
      <c r="D25" s="44">
        <v>0</v>
      </c>
      <c r="E25" s="45">
        <v>0</v>
      </c>
      <c r="F25" s="46">
        <f>SUM(B25:E25)</f>
        <v>0</v>
      </c>
      <c r="G25" s="102"/>
      <c r="H25" s="40">
        <v>0</v>
      </c>
      <c r="I25" s="41">
        <v>354</v>
      </c>
      <c r="J25" s="41">
        <v>228</v>
      </c>
      <c r="K25" s="42">
        <v>109</v>
      </c>
      <c r="L25" s="39">
        <v>691</v>
      </c>
      <c r="M25" s="102"/>
      <c r="N25" s="40">
        <v>58</v>
      </c>
      <c r="O25" s="41">
        <v>439</v>
      </c>
      <c r="P25" s="41">
        <v>112</v>
      </c>
      <c r="Q25" s="42">
        <v>187</v>
      </c>
      <c r="R25" s="39">
        <v>796</v>
      </c>
      <c r="S25" s="102"/>
      <c r="T25" s="40">
        <v>432</v>
      </c>
      <c r="U25" s="41">
        <v>986</v>
      </c>
      <c r="V25" s="41">
        <v>920</v>
      </c>
      <c r="W25" s="42">
        <v>3656</v>
      </c>
      <c r="X25" s="39">
        <v>5994</v>
      </c>
      <c r="Y25" s="102"/>
      <c r="Z25" s="43">
        <v>6059000</v>
      </c>
      <c r="AA25" s="44">
        <v>6861000</v>
      </c>
      <c r="AB25" s="44">
        <v>2409000</v>
      </c>
      <c r="AC25" s="45">
        <v>1975000</v>
      </c>
      <c r="AD25" s="46">
        <v>17304000</v>
      </c>
      <c r="AE25" s="102"/>
      <c r="AF25" s="43">
        <v>1665000</v>
      </c>
      <c r="AG25" s="44">
        <v>2534000</v>
      </c>
      <c r="AH25" s="44">
        <v>1476000</v>
      </c>
      <c r="AI25" s="45">
        <v>1600000</v>
      </c>
      <c r="AJ25" s="46">
        <v>7275000</v>
      </c>
      <c r="AK25" s="102"/>
      <c r="AL25" s="43">
        <v>1832000</v>
      </c>
      <c r="AM25" s="45">
        <v>3045000</v>
      </c>
      <c r="AN25" s="46">
        <f t="shared" si="0"/>
        <v>4877000</v>
      </c>
      <c r="AO25" s="104"/>
    </row>
    <row r="26" spans="1:41" ht="13.25" customHeight="1" x14ac:dyDescent="0.25">
      <c r="A26" s="270" t="s">
        <v>284</v>
      </c>
      <c r="B26" s="258" t="s">
        <v>116</v>
      </c>
      <c r="C26" s="259" t="s">
        <v>116</v>
      </c>
      <c r="D26" s="44">
        <v>0</v>
      </c>
      <c r="E26" s="45">
        <v>0</v>
      </c>
      <c r="F26" s="46">
        <f>SUM(B26:E26)</f>
        <v>0</v>
      </c>
      <c r="G26" s="102"/>
      <c r="H26" s="40">
        <v>446</v>
      </c>
      <c r="I26" s="41">
        <v>1024</v>
      </c>
      <c r="J26" s="41">
        <v>805</v>
      </c>
      <c r="K26" s="42">
        <v>681</v>
      </c>
      <c r="L26" s="39">
        <v>2956</v>
      </c>
      <c r="M26" s="102"/>
      <c r="N26" s="40">
        <v>750</v>
      </c>
      <c r="O26" s="41">
        <v>754</v>
      </c>
      <c r="P26" s="41">
        <v>1280</v>
      </c>
      <c r="Q26" s="42">
        <v>945</v>
      </c>
      <c r="R26" s="39">
        <v>3729</v>
      </c>
      <c r="S26" s="102"/>
      <c r="T26" s="40">
        <v>981</v>
      </c>
      <c r="U26" s="41">
        <v>966</v>
      </c>
      <c r="V26" s="41">
        <v>981</v>
      </c>
      <c r="W26" s="42">
        <v>4878</v>
      </c>
      <c r="X26" s="39">
        <v>7806</v>
      </c>
      <c r="Y26" s="102"/>
      <c r="Z26" s="43">
        <v>13076000</v>
      </c>
      <c r="AA26" s="44">
        <v>9737000</v>
      </c>
      <c r="AB26" s="44">
        <v>5079000</v>
      </c>
      <c r="AC26" s="45">
        <v>4013000</v>
      </c>
      <c r="AD26" s="46">
        <v>31905000</v>
      </c>
      <c r="AE26" s="102"/>
      <c r="AF26" s="43">
        <v>3842000</v>
      </c>
      <c r="AG26" s="44">
        <v>3715000</v>
      </c>
      <c r="AH26" s="44">
        <v>3143000</v>
      </c>
      <c r="AI26" s="45">
        <v>4199000</v>
      </c>
      <c r="AJ26" s="46">
        <v>14898000</v>
      </c>
      <c r="AK26" s="102"/>
      <c r="AL26" s="43">
        <v>4722000</v>
      </c>
      <c r="AM26" s="45">
        <v>5484000</v>
      </c>
      <c r="AN26" s="46">
        <f t="shared" si="0"/>
        <v>10206000</v>
      </c>
      <c r="AO26" s="104"/>
    </row>
    <row r="27" spans="1:41" ht="13.25" customHeight="1" x14ac:dyDescent="0.25">
      <c r="A27" s="270" t="s">
        <v>287</v>
      </c>
      <c r="B27" s="33">
        <v>0</v>
      </c>
      <c r="C27" s="34">
        <v>0</v>
      </c>
      <c r="D27" s="34">
        <v>0</v>
      </c>
      <c r="E27" s="35">
        <v>0</v>
      </c>
      <c r="F27" s="36">
        <f>SUM(B27:E27)</f>
        <v>0</v>
      </c>
      <c r="G27" s="102"/>
      <c r="H27" s="30">
        <v>0</v>
      </c>
      <c r="I27" s="31">
        <v>0</v>
      </c>
      <c r="J27" s="31">
        <v>0</v>
      </c>
      <c r="K27" s="32">
        <v>0</v>
      </c>
      <c r="L27" s="29">
        <v>0</v>
      </c>
      <c r="M27" s="102"/>
      <c r="N27" s="30">
        <v>0</v>
      </c>
      <c r="O27" s="31">
        <v>0</v>
      </c>
      <c r="P27" s="31">
        <v>0</v>
      </c>
      <c r="Q27" s="32">
        <v>112</v>
      </c>
      <c r="R27" s="29">
        <v>112</v>
      </c>
      <c r="S27" s="102"/>
      <c r="T27" s="30">
        <v>215</v>
      </c>
      <c r="U27" s="31">
        <v>241</v>
      </c>
      <c r="V27" s="31">
        <v>224</v>
      </c>
      <c r="W27" s="32">
        <v>737</v>
      </c>
      <c r="X27" s="29">
        <v>1417</v>
      </c>
      <c r="Y27" s="102"/>
      <c r="Z27" s="33">
        <v>739000</v>
      </c>
      <c r="AA27" s="34">
        <v>728000</v>
      </c>
      <c r="AB27" s="34">
        <v>562000</v>
      </c>
      <c r="AC27" s="35">
        <v>764000</v>
      </c>
      <c r="AD27" s="36">
        <v>2793000</v>
      </c>
      <c r="AE27" s="102"/>
      <c r="AF27" s="33">
        <v>755000</v>
      </c>
      <c r="AG27" s="34">
        <v>783000</v>
      </c>
      <c r="AH27" s="34">
        <v>1078000</v>
      </c>
      <c r="AI27" s="35">
        <v>1703000</v>
      </c>
      <c r="AJ27" s="36">
        <v>4319000</v>
      </c>
      <c r="AK27" s="102"/>
      <c r="AL27" s="33">
        <v>1588000</v>
      </c>
      <c r="AM27" s="35">
        <v>1547000</v>
      </c>
      <c r="AN27" s="36">
        <f t="shared" si="0"/>
        <v>3135000</v>
      </c>
      <c r="AO27" s="104"/>
    </row>
    <row r="28" spans="1:41" ht="13.25" customHeight="1" x14ac:dyDescent="0.25">
      <c r="A28" s="84" t="s">
        <v>294</v>
      </c>
      <c r="B28" s="262">
        <f>SUM(B23:B27)</f>
        <v>1113</v>
      </c>
      <c r="C28" s="263">
        <f>SUM(C23:C27)</f>
        <v>1407</v>
      </c>
      <c r="D28" s="263">
        <f>SUM(D23:D27)</f>
        <v>1550</v>
      </c>
      <c r="E28" s="264">
        <f>SUM(E23:E27)</f>
        <v>1620</v>
      </c>
      <c r="F28" s="265">
        <f>SUM(B28:E28)</f>
        <v>5690</v>
      </c>
      <c r="G28" s="102"/>
      <c r="H28" s="262">
        <f>SUM(H23:H27)</f>
        <v>1909</v>
      </c>
      <c r="I28" s="263">
        <v>3871</v>
      </c>
      <c r="J28" s="263">
        <f>SUM(J23:J27)</f>
        <v>3249</v>
      </c>
      <c r="K28" s="264">
        <v>2316</v>
      </c>
      <c r="L28" s="265">
        <v>11345</v>
      </c>
      <c r="M28" s="102"/>
      <c r="N28" s="262">
        <v>2414</v>
      </c>
      <c r="O28" s="263">
        <v>3634</v>
      </c>
      <c r="P28" s="263">
        <v>2915</v>
      </c>
      <c r="Q28" s="264">
        <v>2753</v>
      </c>
      <c r="R28" s="265">
        <v>11715</v>
      </c>
      <c r="S28" s="102"/>
      <c r="T28" s="262">
        <v>3199</v>
      </c>
      <c r="U28" s="263">
        <v>5047</v>
      </c>
      <c r="V28" s="263">
        <v>3982</v>
      </c>
      <c r="W28" s="264">
        <v>10103</v>
      </c>
      <c r="X28" s="265">
        <v>22331</v>
      </c>
      <c r="Y28" s="102"/>
      <c r="Z28" s="266">
        <v>20467000</v>
      </c>
      <c r="AA28" s="273">
        <v>18239000</v>
      </c>
      <c r="AB28" s="273">
        <v>8827000</v>
      </c>
      <c r="AC28" s="274">
        <v>7627000</v>
      </c>
      <c r="AD28" s="269">
        <v>55160000</v>
      </c>
      <c r="AE28" s="102"/>
      <c r="AF28" s="266">
        <v>7193000</v>
      </c>
      <c r="AG28" s="273">
        <v>8658000</v>
      </c>
      <c r="AH28" s="273">
        <v>7854000</v>
      </c>
      <c r="AI28" s="274">
        <v>7885000</v>
      </c>
      <c r="AJ28" s="269">
        <v>31590000</v>
      </c>
      <c r="AK28" s="102"/>
      <c r="AL28" s="266">
        <v>8969000</v>
      </c>
      <c r="AM28" s="274">
        <v>11087000</v>
      </c>
      <c r="AN28" s="269">
        <f t="shared" si="0"/>
        <v>20056000</v>
      </c>
      <c r="AO28" s="104"/>
    </row>
    <row r="29" spans="1:41" ht="13.25" customHeight="1" x14ac:dyDescent="0.25">
      <c r="B29" s="108"/>
      <c r="C29" s="108"/>
      <c r="D29" s="108"/>
      <c r="E29" s="108"/>
      <c r="F29" s="108"/>
      <c r="H29" s="108"/>
      <c r="I29" s="108"/>
      <c r="J29" s="108"/>
      <c r="K29" s="108"/>
      <c r="L29" s="108"/>
      <c r="N29" s="108"/>
      <c r="O29" s="108"/>
      <c r="P29" s="108"/>
      <c r="Q29" s="108"/>
      <c r="R29" s="108"/>
      <c r="T29" s="108"/>
      <c r="U29" s="108"/>
      <c r="V29" s="108"/>
      <c r="W29" s="108"/>
      <c r="X29" s="108"/>
      <c r="Z29" s="108"/>
      <c r="AA29" s="108"/>
      <c r="AB29" s="108"/>
      <c r="AC29" s="108"/>
      <c r="AD29" s="241"/>
      <c r="AF29" s="108"/>
      <c r="AG29" s="108"/>
      <c r="AH29" s="108"/>
      <c r="AI29" s="108"/>
      <c r="AJ29" s="241"/>
      <c r="AL29" s="108"/>
      <c r="AM29" s="108"/>
      <c r="AN29" s="241"/>
    </row>
    <row r="30" spans="1:41" ht="13.25" customHeight="1" x14ac:dyDescent="0.25">
      <c r="A30" s="275" t="s">
        <v>295</v>
      </c>
      <c r="AM30" s="276"/>
    </row>
    <row r="31" spans="1:41" ht="13.25" customHeight="1" x14ac:dyDescent="0.25">
      <c r="A31" s="277" t="s">
        <v>296</v>
      </c>
      <c r="B31" s="107"/>
      <c r="C31" s="108"/>
      <c r="D31" s="108"/>
      <c r="E31" s="109"/>
      <c r="F31" s="106"/>
      <c r="G31" s="102"/>
      <c r="H31" s="107"/>
      <c r="I31" s="108"/>
      <c r="J31" s="108"/>
      <c r="K31" s="109"/>
      <c r="L31" s="106"/>
      <c r="M31" s="102"/>
      <c r="N31" s="107"/>
      <c r="O31" s="108"/>
      <c r="P31" s="108"/>
      <c r="Q31" s="109"/>
      <c r="R31" s="106"/>
      <c r="S31" s="102"/>
      <c r="T31" s="107"/>
      <c r="U31" s="108"/>
      <c r="V31" s="108"/>
      <c r="W31" s="109"/>
      <c r="X31" s="106"/>
      <c r="Y31" s="102"/>
      <c r="Z31" s="107"/>
      <c r="AA31" s="108"/>
      <c r="AB31" s="108"/>
      <c r="AC31" s="108"/>
      <c r="AD31" s="310"/>
      <c r="AE31" s="102"/>
      <c r="AF31" s="108"/>
      <c r="AG31" s="108"/>
      <c r="AH31" s="108"/>
      <c r="AI31" s="108"/>
      <c r="AJ31" s="310"/>
      <c r="AK31" s="102"/>
      <c r="AL31" s="108"/>
      <c r="AM31" s="108"/>
      <c r="AN31" s="310"/>
      <c r="AO31" s="104"/>
    </row>
    <row r="32" spans="1:41" ht="13.25" customHeight="1" x14ac:dyDescent="0.3">
      <c r="A32" s="278" t="s">
        <v>297</v>
      </c>
      <c r="B32" s="258" t="s">
        <v>116</v>
      </c>
      <c r="C32" s="259" t="s">
        <v>116</v>
      </c>
      <c r="D32" s="259" t="s">
        <v>116</v>
      </c>
      <c r="E32" s="279" t="s">
        <v>116</v>
      </c>
      <c r="F32" s="248">
        <v>917125</v>
      </c>
      <c r="G32" s="102"/>
      <c r="H32" s="280">
        <v>227010</v>
      </c>
      <c r="I32" s="281">
        <v>276264</v>
      </c>
      <c r="J32" s="281">
        <v>249749</v>
      </c>
      <c r="K32" s="282">
        <v>260751</v>
      </c>
      <c r="L32" s="114">
        <v>1013774</v>
      </c>
      <c r="M32" s="313"/>
      <c r="N32" s="280">
        <v>246121</v>
      </c>
      <c r="O32" s="281">
        <v>285304</v>
      </c>
      <c r="P32" s="281">
        <v>250229</v>
      </c>
      <c r="Q32" s="282">
        <v>259274</v>
      </c>
      <c r="R32" s="114">
        <v>1040928</v>
      </c>
      <c r="S32" s="102"/>
      <c r="T32" s="280">
        <v>247085</v>
      </c>
      <c r="U32" s="281">
        <v>284345</v>
      </c>
      <c r="V32" s="281">
        <v>222294</v>
      </c>
      <c r="W32" s="282">
        <v>174944</v>
      </c>
      <c r="X32" s="114">
        <v>928668</v>
      </c>
      <c r="Y32" s="102"/>
      <c r="Z32" s="283">
        <v>232095000</v>
      </c>
      <c r="AA32" s="301">
        <v>268736000</v>
      </c>
      <c r="AB32" s="301">
        <v>214663000</v>
      </c>
      <c r="AC32" s="301">
        <v>239786000</v>
      </c>
      <c r="AD32" s="286">
        <v>955280000</v>
      </c>
      <c r="AE32" s="102"/>
      <c r="AF32" s="301">
        <v>244449000</v>
      </c>
      <c r="AG32" s="301">
        <v>289615000</v>
      </c>
      <c r="AH32" s="301">
        <v>236751000</v>
      </c>
      <c r="AI32" s="301">
        <v>260483000</v>
      </c>
      <c r="AJ32" s="286">
        <v>1031298000</v>
      </c>
      <c r="AK32" s="102"/>
      <c r="AL32" s="301">
        <v>266486000</v>
      </c>
      <c r="AM32" s="301">
        <v>291885000</v>
      </c>
      <c r="AN32" s="286">
        <f>SUM(AL32:AM32)</f>
        <v>558371000</v>
      </c>
      <c r="AO32" s="104"/>
    </row>
    <row r="33" spans="1:41" ht="13.25" customHeight="1" x14ac:dyDescent="0.25">
      <c r="A33" s="278" t="s">
        <v>298</v>
      </c>
      <c r="B33" s="258" t="s">
        <v>116</v>
      </c>
      <c r="C33" s="259" t="s">
        <v>116</v>
      </c>
      <c r="D33" s="259" t="s">
        <v>116</v>
      </c>
      <c r="E33" s="279" t="s">
        <v>116</v>
      </c>
      <c r="F33" s="39">
        <v>340286</v>
      </c>
      <c r="G33" s="102"/>
      <c r="H33" s="40">
        <v>76674</v>
      </c>
      <c r="I33" s="41">
        <v>132495</v>
      </c>
      <c r="J33" s="41">
        <v>92881</v>
      </c>
      <c r="K33" s="42">
        <v>84092</v>
      </c>
      <c r="L33" s="39">
        <v>386142</v>
      </c>
      <c r="M33" s="102"/>
      <c r="N33" s="40">
        <v>76670</v>
      </c>
      <c r="O33" s="41">
        <v>130731</v>
      </c>
      <c r="P33" s="41">
        <v>86332</v>
      </c>
      <c r="Q33" s="42">
        <v>80034</v>
      </c>
      <c r="R33" s="39">
        <v>373767</v>
      </c>
      <c r="S33" s="102"/>
      <c r="T33" s="40">
        <v>74458</v>
      </c>
      <c r="U33" s="41">
        <v>121143</v>
      </c>
      <c r="V33" s="41">
        <v>74335</v>
      </c>
      <c r="W33" s="42">
        <v>55303</v>
      </c>
      <c r="X33" s="39">
        <v>325239</v>
      </c>
      <c r="Y33" s="102"/>
      <c r="Z33" s="43">
        <v>77248000</v>
      </c>
      <c r="AA33" s="44">
        <v>126877000</v>
      </c>
      <c r="AB33" s="44">
        <v>73524000</v>
      </c>
      <c r="AC33" s="44">
        <v>72621000</v>
      </c>
      <c r="AD33" s="46">
        <v>350270000</v>
      </c>
      <c r="AE33" s="102"/>
      <c r="AF33" s="44">
        <v>71533000</v>
      </c>
      <c r="AG33" s="44">
        <v>117627000</v>
      </c>
      <c r="AH33" s="44">
        <v>78136000</v>
      </c>
      <c r="AI33" s="44">
        <v>75519000</v>
      </c>
      <c r="AJ33" s="46">
        <v>342815000</v>
      </c>
      <c r="AK33" s="102"/>
      <c r="AL33" s="44">
        <v>70496000</v>
      </c>
      <c r="AM33" s="44">
        <v>110143000</v>
      </c>
      <c r="AN33" s="46">
        <f>SUM(AL33:AM33)</f>
        <v>180639000</v>
      </c>
      <c r="AO33" s="104"/>
    </row>
    <row r="34" spans="1:41" ht="13.25" customHeight="1" x14ac:dyDescent="0.3">
      <c r="A34" s="278" t="s">
        <v>299</v>
      </c>
      <c r="B34" s="258" t="s">
        <v>116</v>
      </c>
      <c r="C34" s="259" t="s">
        <v>116</v>
      </c>
      <c r="D34" s="259" t="s">
        <v>116</v>
      </c>
      <c r="E34" s="279" t="s">
        <v>116</v>
      </c>
      <c r="F34" s="39">
        <v>83020</v>
      </c>
      <c r="G34" s="102"/>
      <c r="H34" s="40">
        <v>21563</v>
      </c>
      <c r="I34" s="41">
        <v>28677</v>
      </c>
      <c r="J34" s="41">
        <v>22261</v>
      </c>
      <c r="K34" s="42">
        <v>21095</v>
      </c>
      <c r="L34" s="39">
        <v>93596</v>
      </c>
      <c r="M34" s="313"/>
      <c r="N34" s="40">
        <v>21279</v>
      </c>
      <c r="O34" s="41">
        <v>25816</v>
      </c>
      <c r="P34" s="41">
        <v>20821</v>
      </c>
      <c r="Q34" s="42">
        <v>19860</v>
      </c>
      <c r="R34" s="39">
        <v>87776</v>
      </c>
      <c r="S34" s="102"/>
      <c r="T34" s="40">
        <v>20300</v>
      </c>
      <c r="U34" s="41">
        <v>25292</v>
      </c>
      <c r="V34" s="41">
        <v>18074</v>
      </c>
      <c r="W34" s="42">
        <v>13538</v>
      </c>
      <c r="X34" s="39">
        <v>77204</v>
      </c>
      <c r="Y34" s="102"/>
      <c r="Z34" s="43">
        <v>19526000</v>
      </c>
      <c r="AA34" s="44">
        <f>40033000-5241000</f>
        <v>34792000</v>
      </c>
      <c r="AB34" s="44">
        <f>38656000-5489000</f>
        <v>33167000</v>
      </c>
      <c r="AC34" s="44">
        <f>38704000-5822000</f>
        <v>32882000</v>
      </c>
      <c r="AD34" s="46">
        <f>136919000-16552000</f>
        <v>120367000</v>
      </c>
      <c r="AE34" s="102"/>
      <c r="AF34" s="44">
        <v>32796000</v>
      </c>
      <c r="AG34" s="44">
        <v>39767000</v>
      </c>
      <c r="AH34" s="44">
        <v>32779000</v>
      </c>
      <c r="AI34" s="44">
        <v>32085000</v>
      </c>
      <c r="AJ34" s="46">
        <v>137427000</v>
      </c>
      <c r="AK34" s="102"/>
      <c r="AL34" s="44">
        <v>31877000</v>
      </c>
      <c r="AM34" s="44">
        <v>35206000</v>
      </c>
      <c r="AN34" s="46">
        <f>SUM(AL34:AM34)</f>
        <v>67083000</v>
      </c>
      <c r="AO34" s="104"/>
    </row>
    <row r="35" spans="1:41" ht="13.25" customHeight="1" x14ac:dyDescent="0.3">
      <c r="A35" s="278" t="s">
        <v>300</v>
      </c>
      <c r="B35" s="287" t="s">
        <v>116</v>
      </c>
      <c r="C35" s="288" t="s">
        <v>116</v>
      </c>
      <c r="D35" s="288" t="s">
        <v>116</v>
      </c>
      <c r="E35" s="289" t="s">
        <v>116</v>
      </c>
      <c r="F35" s="29">
        <v>5690</v>
      </c>
      <c r="G35" s="102"/>
      <c r="H35" s="30">
        <v>1039</v>
      </c>
      <c r="I35" s="31">
        <v>1896</v>
      </c>
      <c r="J35" s="31">
        <v>1736</v>
      </c>
      <c r="K35" s="32">
        <v>958</v>
      </c>
      <c r="L35" s="29">
        <v>5629</v>
      </c>
      <c r="M35" s="313"/>
      <c r="N35" s="30">
        <v>1250</v>
      </c>
      <c r="O35" s="31">
        <v>2088</v>
      </c>
      <c r="P35" s="31">
        <v>1279</v>
      </c>
      <c r="Q35" s="32">
        <v>1233</v>
      </c>
      <c r="R35" s="29">
        <v>5851</v>
      </c>
      <c r="S35" s="102"/>
      <c r="T35" s="30">
        <v>1328</v>
      </c>
      <c r="U35" s="31">
        <v>2525</v>
      </c>
      <c r="V35" s="31">
        <v>1607</v>
      </c>
      <c r="W35" s="32">
        <v>720</v>
      </c>
      <c r="X35" s="29">
        <v>6180</v>
      </c>
      <c r="Y35" s="102"/>
      <c r="Z35" s="33">
        <v>422000</v>
      </c>
      <c r="AA35" s="34">
        <v>671000</v>
      </c>
      <c r="AB35" s="34">
        <v>611000</v>
      </c>
      <c r="AC35" s="34">
        <v>634000</v>
      </c>
      <c r="AD35" s="36">
        <v>2338000</v>
      </c>
      <c r="AE35" s="102"/>
      <c r="AF35" s="34">
        <v>702000</v>
      </c>
      <c r="AG35" s="34">
        <v>1105000</v>
      </c>
      <c r="AH35" s="34">
        <v>1550000</v>
      </c>
      <c r="AI35" s="34">
        <v>12000</v>
      </c>
      <c r="AJ35" s="36">
        <v>3370000</v>
      </c>
      <c r="AK35" s="102"/>
      <c r="AL35" s="34">
        <v>510000</v>
      </c>
      <c r="AM35" s="34">
        <v>502000</v>
      </c>
      <c r="AN35" s="36">
        <f>SUM(AL35:AM35)</f>
        <v>1012000</v>
      </c>
      <c r="AO35" s="104"/>
    </row>
    <row r="36" spans="1:41" ht="13.25" customHeight="1" x14ac:dyDescent="0.3">
      <c r="A36" s="277" t="s">
        <v>301</v>
      </c>
      <c r="B36" s="290" t="s">
        <v>116</v>
      </c>
      <c r="C36" s="291" t="s">
        <v>116</v>
      </c>
      <c r="D36" s="291" t="s">
        <v>116</v>
      </c>
      <c r="E36" s="292" t="s">
        <v>116</v>
      </c>
      <c r="F36" s="293">
        <v>1346121</v>
      </c>
      <c r="G36" s="102"/>
      <c r="H36" s="294">
        <v>326286</v>
      </c>
      <c r="I36" s="295">
        <v>439332</v>
      </c>
      <c r="J36" s="295">
        <v>366627</v>
      </c>
      <c r="K36" s="296">
        <v>366896</v>
      </c>
      <c r="L36" s="297">
        <v>1499141</v>
      </c>
      <c r="M36" s="313"/>
      <c r="N36" s="294">
        <v>345320</v>
      </c>
      <c r="O36" s="295">
        <v>443940</v>
      </c>
      <c r="P36" s="295">
        <v>358660</v>
      </c>
      <c r="Q36" s="296">
        <v>360402</v>
      </c>
      <c r="R36" s="297">
        <v>1508322</v>
      </c>
      <c r="S36" s="102"/>
      <c r="T36" s="294">
        <v>343171</v>
      </c>
      <c r="U36" s="295">
        <v>433305</v>
      </c>
      <c r="V36" s="295">
        <v>316310</v>
      </c>
      <c r="W36" s="296">
        <v>244505</v>
      </c>
      <c r="X36" s="297">
        <v>1337291</v>
      </c>
      <c r="Y36" s="102"/>
      <c r="Z36" s="298">
        <v>329291000</v>
      </c>
      <c r="AA36" s="303">
        <f>AA9</f>
        <v>431076000</v>
      </c>
      <c r="AB36" s="303">
        <f>AB9</f>
        <v>321965000</v>
      </c>
      <c r="AC36" s="303">
        <f>AC9</f>
        <v>345923000</v>
      </c>
      <c r="AD36" s="299">
        <f>AD9</f>
        <v>1428255000</v>
      </c>
      <c r="AE36" s="102"/>
      <c r="AF36" s="303">
        <v>349480000</v>
      </c>
      <c r="AG36" s="303">
        <v>448114000</v>
      </c>
      <c r="AH36" s="303">
        <v>349216000</v>
      </c>
      <c r="AI36" s="303">
        <v>368099000</v>
      </c>
      <c r="AJ36" s="299">
        <v>1514909000</v>
      </c>
      <c r="AK36" s="102"/>
      <c r="AL36" s="303">
        <v>369369000</v>
      </c>
      <c r="AM36" s="303">
        <v>437736000</v>
      </c>
      <c r="AN36" s="299">
        <f>SUM(AL36:AM36)</f>
        <v>807105000</v>
      </c>
      <c r="AO36" s="104"/>
    </row>
    <row r="37" spans="1:41" ht="4.1500000000000004" customHeight="1" x14ac:dyDescent="0.25">
      <c r="B37" s="110"/>
      <c r="C37" s="110"/>
      <c r="D37" s="110"/>
      <c r="E37" s="110"/>
      <c r="F37" s="110"/>
      <c r="H37" s="314"/>
      <c r="I37" s="314"/>
      <c r="J37" s="314"/>
      <c r="K37" s="314"/>
      <c r="L37" s="314"/>
      <c r="N37" s="314"/>
      <c r="O37" s="314"/>
      <c r="P37" s="314"/>
      <c r="Q37" s="110"/>
      <c r="R37" s="110"/>
      <c r="T37" s="314"/>
      <c r="U37" s="314"/>
      <c r="V37" s="314"/>
      <c r="W37" s="110"/>
      <c r="X37" s="110"/>
      <c r="Z37" s="300"/>
      <c r="AA37" s="110"/>
      <c r="AB37" s="110"/>
      <c r="AC37" s="110"/>
      <c r="AD37" s="312"/>
      <c r="AF37" s="315"/>
      <c r="AG37" s="300"/>
      <c r="AH37" s="110"/>
      <c r="AI37" s="110"/>
      <c r="AJ37" s="312"/>
      <c r="AL37" s="315"/>
      <c r="AM37" s="300"/>
      <c r="AN37" s="312"/>
    </row>
    <row r="38" spans="1:41" ht="13.25" customHeight="1" x14ac:dyDescent="0.3">
      <c r="A38" s="277" t="s">
        <v>302</v>
      </c>
      <c r="B38" s="107"/>
      <c r="C38" s="108"/>
      <c r="D38" s="108"/>
      <c r="E38" s="109"/>
      <c r="F38" s="106"/>
      <c r="G38" s="102"/>
      <c r="H38" s="316"/>
      <c r="I38" s="317"/>
      <c r="J38" s="317"/>
      <c r="K38" s="318"/>
      <c r="L38" s="106"/>
      <c r="M38" s="313"/>
      <c r="N38" s="316"/>
      <c r="O38" s="317"/>
      <c r="P38" s="317"/>
      <c r="Q38" s="109"/>
      <c r="R38" s="106"/>
      <c r="S38" s="102"/>
      <c r="T38" s="316"/>
      <c r="U38" s="317"/>
      <c r="V38" s="317"/>
      <c r="W38" s="109"/>
      <c r="X38" s="106"/>
      <c r="Y38" s="102"/>
      <c r="Z38" s="107"/>
      <c r="AA38" s="108"/>
      <c r="AB38" s="108"/>
      <c r="AC38" s="109"/>
      <c r="AD38" s="310"/>
      <c r="AE38" s="102"/>
      <c r="AF38" s="107"/>
      <c r="AG38" s="108"/>
      <c r="AH38" s="108"/>
      <c r="AI38" s="109"/>
      <c r="AJ38" s="310"/>
      <c r="AK38" s="102"/>
      <c r="AL38" s="107"/>
      <c r="AM38" s="109"/>
      <c r="AN38" s="310"/>
      <c r="AO38" s="104"/>
    </row>
    <row r="39" spans="1:41" ht="13.25" customHeight="1" x14ac:dyDescent="0.3">
      <c r="A39" s="278" t="s">
        <v>297</v>
      </c>
      <c r="B39" s="258" t="s">
        <v>116</v>
      </c>
      <c r="C39" s="259" t="s">
        <v>116</v>
      </c>
      <c r="D39" s="259" t="s">
        <v>116</v>
      </c>
      <c r="E39" s="279" t="s">
        <v>116</v>
      </c>
      <c r="F39" s="95" t="s">
        <v>116</v>
      </c>
      <c r="G39" s="102"/>
      <c r="H39" s="280">
        <v>0</v>
      </c>
      <c r="I39" s="281">
        <v>0</v>
      </c>
      <c r="J39" s="281">
        <v>0</v>
      </c>
      <c r="K39" s="282">
        <v>0</v>
      </c>
      <c r="L39" s="114">
        <v>0</v>
      </c>
      <c r="M39" s="313"/>
      <c r="N39" s="280">
        <v>0</v>
      </c>
      <c r="O39" s="281">
        <v>0</v>
      </c>
      <c r="P39" s="281">
        <v>0</v>
      </c>
      <c r="Q39" s="282">
        <v>0</v>
      </c>
      <c r="R39" s="114">
        <v>0</v>
      </c>
      <c r="S39" s="102"/>
      <c r="T39" s="280">
        <v>0</v>
      </c>
      <c r="U39" s="281">
        <v>0</v>
      </c>
      <c r="V39" s="281">
        <v>0</v>
      </c>
      <c r="W39" s="282">
        <v>0</v>
      </c>
      <c r="X39" s="114">
        <v>0</v>
      </c>
      <c r="Y39" s="102"/>
      <c r="Z39" s="283">
        <v>0</v>
      </c>
      <c r="AA39" s="301">
        <v>0</v>
      </c>
      <c r="AB39" s="301">
        <v>0</v>
      </c>
      <c r="AC39" s="302">
        <v>0</v>
      </c>
      <c r="AD39" s="286">
        <v>0</v>
      </c>
      <c r="AE39" s="102"/>
      <c r="AF39" s="283">
        <v>0</v>
      </c>
      <c r="AG39" s="301">
        <v>0</v>
      </c>
      <c r="AH39" s="301">
        <v>0</v>
      </c>
      <c r="AI39" s="302">
        <v>0</v>
      </c>
      <c r="AJ39" s="286">
        <v>0</v>
      </c>
      <c r="AK39" s="102"/>
      <c r="AL39" s="283">
        <v>0</v>
      </c>
      <c r="AM39" s="302">
        <v>0</v>
      </c>
      <c r="AN39" s="286">
        <f>SUM(AL39:AM39)</f>
        <v>0</v>
      </c>
      <c r="AO39" s="104"/>
    </row>
    <row r="40" spans="1:41" ht="13.25" customHeight="1" x14ac:dyDescent="0.25">
      <c r="A40" s="278" t="s">
        <v>298</v>
      </c>
      <c r="B40" s="258" t="s">
        <v>116</v>
      </c>
      <c r="C40" s="259" t="s">
        <v>116</v>
      </c>
      <c r="D40" s="259" t="s">
        <v>116</v>
      </c>
      <c r="E40" s="279" t="s">
        <v>116</v>
      </c>
      <c r="F40" s="248">
        <v>318188</v>
      </c>
      <c r="G40" s="102"/>
      <c r="H40" s="40">
        <v>91450.214999999997</v>
      </c>
      <c r="I40" s="41">
        <v>106769.942</v>
      </c>
      <c r="J40" s="41">
        <v>103205.458</v>
      </c>
      <c r="K40" s="42">
        <v>107282.68700000001</v>
      </c>
      <c r="L40" s="39">
        <v>408708.30200000003</v>
      </c>
      <c r="M40" s="102"/>
      <c r="N40" s="40">
        <v>101030.663</v>
      </c>
      <c r="O40" s="41">
        <v>115960.34</v>
      </c>
      <c r="P40" s="41">
        <v>109061.761</v>
      </c>
      <c r="Q40" s="42">
        <v>116706</v>
      </c>
      <c r="R40" s="39">
        <v>442760</v>
      </c>
      <c r="S40" s="102"/>
      <c r="T40" s="40">
        <v>109047</v>
      </c>
      <c r="U40" s="41">
        <v>126288</v>
      </c>
      <c r="V40" s="41">
        <v>109246</v>
      </c>
      <c r="W40" s="42">
        <v>72406</v>
      </c>
      <c r="X40" s="39">
        <v>416987</v>
      </c>
      <c r="Y40" s="102"/>
      <c r="Z40" s="43">
        <v>99941000</v>
      </c>
      <c r="AA40" s="44">
        <v>121564000</v>
      </c>
      <c r="AB40" s="44">
        <v>93831000</v>
      </c>
      <c r="AC40" s="45">
        <v>105610000</v>
      </c>
      <c r="AD40" s="46">
        <v>420946000</v>
      </c>
      <c r="AE40" s="102"/>
      <c r="AF40" s="43">
        <v>125128000</v>
      </c>
      <c r="AG40" s="44">
        <v>137173000</v>
      </c>
      <c r="AH40" s="44">
        <v>119353000</v>
      </c>
      <c r="AI40" s="45">
        <v>143570000</v>
      </c>
      <c r="AJ40" s="46">
        <v>525224000</v>
      </c>
      <c r="AK40" s="102"/>
      <c r="AL40" s="43">
        <v>132382000</v>
      </c>
      <c r="AM40" s="45">
        <v>148089000</v>
      </c>
      <c r="AN40" s="46">
        <f>SUM(AL40:AM40)</f>
        <v>280471000</v>
      </c>
      <c r="AO40" s="104"/>
    </row>
    <row r="41" spans="1:41" ht="13.25" customHeight="1" x14ac:dyDescent="0.3">
      <c r="A41" s="278" t="s">
        <v>303</v>
      </c>
      <c r="B41" s="258" t="s">
        <v>116</v>
      </c>
      <c r="C41" s="259" t="s">
        <v>116</v>
      </c>
      <c r="D41" s="259" t="s">
        <v>116</v>
      </c>
      <c r="E41" s="279" t="s">
        <v>116</v>
      </c>
      <c r="F41" s="95" t="s">
        <v>116</v>
      </c>
      <c r="G41" s="102"/>
      <c r="H41" s="40">
        <v>0</v>
      </c>
      <c r="I41" s="41">
        <v>0</v>
      </c>
      <c r="J41" s="41">
        <v>0</v>
      </c>
      <c r="K41" s="42">
        <v>0</v>
      </c>
      <c r="L41" s="39">
        <v>0</v>
      </c>
      <c r="M41" s="313"/>
      <c r="N41" s="40">
        <v>0</v>
      </c>
      <c r="O41" s="41">
        <v>0</v>
      </c>
      <c r="P41" s="41">
        <v>0</v>
      </c>
      <c r="Q41" s="42">
        <v>0</v>
      </c>
      <c r="R41" s="39">
        <v>0</v>
      </c>
      <c r="S41" s="102"/>
      <c r="T41" s="40">
        <v>0</v>
      </c>
      <c r="U41" s="41">
        <v>0</v>
      </c>
      <c r="V41" s="41">
        <v>0</v>
      </c>
      <c r="W41" s="42">
        <v>0</v>
      </c>
      <c r="X41" s="39">
        <v>0</v>
      </c>
      <c r="Y41" s="102"/>
      <c r="Z41" s="43">
        <v>0</v>
      </c>
      <c r="AA41" s="44">
        <v>0</v>
      </c>
      <c r="AB41" s="44">
        <v>0</v>
      </c>
      <c r="AC41" s="45">
        <v>0</v>
      </c>
      <c r="AD41" s="46">
        <v>0</v>
      </c>
      <c r="AE41" s="102"/>
      <c r="AF41" s="43">
        <v>0</v>
      </c>
      <c r="AG41" s="44">
        <v>0</v>
      </c>
      <c r="AH41" s="44">
        <v>0</v>
      </c>
      <c r="AI41" s="45">
        <v>0</v>
      </c>
      <c r="AJ41" s="46">
        <v>0</v>
      </c>
      <c r="AK41" s="102"/>
      <c r="AL41" s="43">
        <v>0</v>
      </c>
      <c r="AM41" s="45">
        <v>0</v>
      </c>
      <c r="AN41" s="46">
        <f>SUM(AL41:AM41)</f>
        <v>0</v>
      </c>
      <c r="AO41" s="104"/>
    </row>
    <row r="42" spans="1:41" ht="13.25" customHeight="1" x14ac:dyDescent="0.3">
      <c r="A42" s="278" t="s">
        <v>300</v>
      </c>
      <c r="B42" s="287" t="s">
        <v>116</v>
      </c>
      <c r="C42" s="288" t="s">
        <v>116</v>
      </c>
      <c r="D42" s="288" t="s">
        <v>116</v>
      </c>
      <c r="E42" s="289" t="s">
        <v>116</v>
      </c>
      <c r="F42" s="96" t="s">
        <v>116</v>
      </c>
      <c r="G42" s="102"/>
      <c r="H42" s="30">
        <v>423.76799999999997</v>
      </c>
      <c r="I42" s="31">
        <v>595.76</v>
      </c>
      <c r="J42" s="31">
        <v>479.983</v>
      </c>
      <c r="K42" s="32">
        <v>568.745</v>
      </c>
      <c r="L42" s="29">
        <v>2068.2559999999999</v>
      </c>
      <c r="M42" s="313"/>
      <c r="N42" s="30">
        <v>358.06700000000001</v>
      </c>
      <c r="O42" s="31">
        <v>353</v>
      </c>
      <c r="P42" s="31">
        <v>242.28100000000001</v>
      </c>
      <c r="Q42" s="32">
        <v>273</v>
      </c>
      <c r="R42" s="29">
        <v>1227</v>
      </c>
      <c r="S42" s="102"/>
      <c r="T42" s="30">
        <v>243</v>
      </c>
      <c r="U42" s="31">
        <v>329</v>
      </c>
      <c r="V42" s="31">
        <v>250</v>
      </c>
      <c r="W42" s="32">
        <v>112</v>
      </c>
      <c r="X42" s="29">
        <v>934</v>
      </c>
      <c r="Y42" s="102"/>
      <c r="Z42" s="33">
        <v>171000</v>
      </c>
      <c r="AA42" s="34">
        <v>242000</v>
      </c>
      <c r="AB42" s="34">
        <v>166000</v>
      </c>
      <c r="AC42" s="35">
        <v>241000</v>
      </c>
      <c r="AD42" s="36">
        <v>820000</v>
      </c>
      <c r="AE42" s="102"/>
      <c r="AF42" s="33">
        <v>229000</v>
      </c>
      <c r="AG42" s="34">
        <v>521000</v>
      </c>
      <c r="AH42" s="34">
        <v>607000</v>
      </c>
      <c r="AI42" s="35">
        <v>371000</v>
      </c>
      <c r="AJ42" s="36">
        <v>1728000</v>
      </c>
      <c r="AK42" s="102"/>
      <c r="AL42" s="33">
        <v>317000</v>
      </c>
      <c r="AM42" s="35">
        <v>509000</v>
      </c>
      <c r="AN42" s="36">
        <f>SUM(AL42:AM42)</f>
        <v>826000</v>
      </c>
      <c r="AO42" s="104"/>
    </row>
    <row r="43" spans="1:41" ht="13.25" customHeight="1" x14ac:dyDescent="0.3">
      <c r="A43" s="277" t="s">
        <v>304</v>
      </c>
      <c r="B43" s="290" t="s">
        <v>116</v>
      </c>
      <c r="C43" s="291" t="s">
        <v>116</v>
      </c>
      <c r="D43" s="291" t="s">
        <v>116</v>
      </c>
      <c r="E43" s="292" t="s">
        <v>116</v>
      </c>
      <c r="F43" s="293">
        <v>318188</v>
      </c>
      <c r="G43" s="102"/>
      <c r="H43" s="294">
        <v>91874</v>
      </c>
      <c r="I43" s="295">
        <v>107366</v>
      </c>
      <c r="J43" s="295">
        <v>103685</v>
      </c>
      <c r="K43" s="296">
        <v>107851.432</v>
      </c>
      <c r="L43" s="297">
        <v>410776</v>
      </c>
      <c r="M43" s="313"/>
      <c r="N43" s="294">
        <v>101389</v>
      </c>
      <c r="O43" s="295">
        <v>116313</v>
      </c>
      <c r="P43" s="295">
        <v>109305</v>
      </c>
      <c r="Q43" s="296">
        <v>116979</v>
      </c>
      <c r="R43" s="297">
        <v>443987</v>
      </c>
      <c r="S43" s="102"/>
      <c r="T43" s="294">
        <v>109290</v>
      </c>
      <c r="U43" s="295">
        <v>126617</v>
      </c>
      <c r="V43" s="295">
        <v>109496</v>
      </c>
      <c r="W43" s="296">
        <v>72518</v>
      </c>
      <c r="X43" s="297">
        <v>417921</v>
      </c>
      <c r="Y43" s="102"/>
      <c r="Z43" s="298">
        <v>100112000</v>
      </c>
      <c r="AA43" s="303">
        <v>121806000</v>
      </c>
      <c r="AB43" s="303">
        <v>93997000</v>
      </c>
      <c r="AC43" s="304">
        <v>105851000</v>
      </c>
      <c r="AD43" s="299">
        <v>421766000</v>
      </c>
      <c r="AE43" s="102"/>
      <c r="AF43" s="298">
        <v>125357000</v>
      </c>
      <c r="AG43" s="303">
        <v>137694000</v>
      </c>
      <c r="AH43" s="303">
        <v>119960000</v>
      </c>
      <c r="AI43" s="304">
        <v>143941000</v>
      </c>
      <c r="AJ43" s="299">
        <v>526952000</v>
      </c>
      <c r="AK43" s="102"/>
      <c r="AL43" s="298">
        <v>132699000</v>
      </c>
      <c r="AM43" s="304">
        <v>148598000</v>
      </c>
      <c r="AN43" s="299">
        <f>SUM(AL43:AM43)</f>
        <v>281297000</v>
      </c>
      <c r="AO43" s="104"/>
    </row>
    <row r="44" spans="1:41" ht="4.1500000000000004" customHeight="1" x14ac:dyDescent="0.25">
      <c r="B44" s="110"/>
      <c r="C44" s="110"/>
      <c r="D44" s="110"/>
      <c r="E44" s="110"/>
      <c r="F44" s="110"/>
      <c r="H44" s="314"/>
      <c r="I44" s="314"/>
      <c r="J44" s="314"/>
      <c r="K44" s="314"/>
      <c r="L44" s="314"/>
      <c r="N44" s="314"/>
      <c r="O44" s="314"/>
      <c r="P44" s="314"/>
      <c r="Q44" s="110"/>
      <c r="R44" s="110"/>
      <c r="T44" s="314"/>
      <c r="U44" s="314"/>
      <c r="V44" s="314"/>
      <c r="W44" s="110"/>
      <c r="X44" s="110"/>
      <c r="Z44" s="300"/>
      <c r="AA44" s="110"/>
      <c r="AB44" s="110"/>
      <c r="AC44" s="110"/>
      <c r="AD44" s="312"/>
      <c r="AF44" s="300"/>
      <c r="AG44" s="110"/>
      <c r="AH44" s="110"/>
      <c r="AI44" s="110"/>
      <c r="AJ44" s="312"/>
      <c r="AL44" s="300"/>
      <c r="AM44" s="110"/>
      <c r="AN44" s="312"/>
    </row>
    <row r="45" spans="1:41" ht="13.25" customHeight="1" x14ac:dyDescent="0.3">
      <c r="A45" s="277" t="s">
        <v>305</v>
      </c>
      <c r="B45" s="107"/>
      <c r="C45" s="108"/>
      <c r="D45" s="108"/>
      <c r="E45" s="109"/>
      <c r="F45" s="106"/>
      <c r="G45" s="102"/>
      <c r="H45" s="316"/>
      <c r="I45" s="317"/>
      <c r="J45" s="317"/>
      <c r="K45" s="318"/>
      <c r="L45" s="106"/>
      <c r="M45" s="313"/>
      <c r="N45" s="316"/>
      <c r="O45" s="317"/>
      <c r="P45" s="317"/>
      <c r="Q45" s="109"/>
      <c r="R45" s="106"/>
      <c r="S45" s="102"/>
      <c r="T45" s="316"/>
      <c r="U45" s="317"/>
      <c r="V45" s="317"/>
      <c r="W45" s="109"/>
      <c r="X45" s="106"/>
      <c r="Y45" s="102"/>
      <c r="Z45" s="107"/>
      <c r="AA45" s="108"/>
      <c r="AB45" s="108"/>
      <c r="AC45" s="109"/>
      <c r="AD45" s="310"/>
      <c r="AE45" s="102"/>
      <c r="AF45" s="107"/>
      <c r="AG45" s="108"/>
      <c r="AH45" s="108"/>
      <c r="AI45" s="109"/>
      <c r="AJ45" s="310"/>
      <c r="AK45" s="102"/>
      <c r="AL45" s="107"/>
      <c r="AM45" s="109"/>
      <c r="AN45" s="310"/>
      <c r="AO45" s="104"/>
    </row>
    <row r="46" spans="1:41" ht="13.25" customHeight="1" x14ac:dyDescent="0.3">
      <c r="A46" s="278" t="s">
        <v>297</v>
      </c>
      <c r="B46" s="258" t="s">
        <v>116</v>
      </c>
      <c r="C46" s="259" t="s">
        <v>116</v>
      </c>
      <c r="D46" s="259" t="s">
        <v>116</v>
      </c>
      <c r="E46" s="279" t="s">
        <v>116</v>
      </c>
      <c r="F46" s="248">
        <v>2063</v>
      </c>
      <c r="G46" s="102"/>
      <c r="H46" s="280">
        <v>1016.446</v>
      </c>
      <c r="I46" s="281">
        <v>1079.2190000000001</v>
      </c>
      <c r="J46" s="281">
        <v>45.168999999999997</v>
      </c>
      <c r="K46" s="282">
        <v>-4.585</v>
      </c>
      <c r="L46" s="114">
        <v>2136.2489999999998</v>
      </c>
      <c r="M46" s="313"/>
      <c r="N46" s="280">
        <v>-0.378</v>
      </c>
      <c r="O46" s="281">
        <v>0</v>
      </c>
      <c r="P46" s="281">
        <v>0</v>
      </c>
      <c r="Q46" s="247">
        <v>0</v>
      </c>
      <c r="R46" s="114">
        <v>0</v>
      </c>
      <c r="S46" s="102"/>
      <c r="T46" s="280">
        <v>0</v>
      </c>
      <c r="U46" s="281">
        <v>0</v>
      </c>
      <c r="V46" s="281">
        <v>0</v>
      </c>
      <c r="W46" s="247">
        <v>0</v>
      </c>
      <c r="X46" s="114">
        <v>0</v>
      </c>
      <c r="Y46" s="102"/>
      <c r="Z46" s="249">
        <v>0</v>
      </c>
      <c r="AA46" s="271">
        <v>0</v>
      </c>
      <c r="AB46" s="271">
        <v>0</v>
      </c>
      <c r="AC46" s="272">
        <v>0</v>
      </c>
      <c r="AD46" s="250">
        <v>0</v>
      </c>
      <c r="AE46" s="102"/>
      <c r="AF46" s="249">
        <v>0</v>
      </c>
      <c r="AG46" s="271">
        <v>0</v>
      </c>
      <c r="AH46" s="271">
        <v>0</v>
      </c>
      <c r="AI46" s="272">
        <v>0</v>
      </c>
      <c r="AJ46" s="250">
        <v>0</v>
      </c>
      <c r="AK46" s="102"/>
      <c r="AL46" s="249">
        <v>0</v>
      </c>
      <c r="AM46" s="272">
        <v>0</v>
      </c>
      <c r="AN46" s="250">
        <f>SUM(AL46:AM46)</f>
        <v>0</v>
      </c>
      <c r="AO46" s="104"/>
    </row>
    <row r="47" spans="1:41" ht="13.25" customHeight="1" x14ac:dyDescent="0.3">
      <c r="A47" s="278" t="s">
        <v>298</v>
      </c>
      <c r="B47" s="258" t="s">
        <v>116</v>
      </c>
      <c r="C47" s="259" t="s">
        <v>116</v>
      </c>
      <c r="D47" s="259" t="s">
        <v>116</v>
      </c>
      <c r="E47" s="279" t="s">
        <v>116</v>
      </c>
      <c r="F47" s="248">
        <v>268362</v>
      </c>
      <c r="G47" s="102"/>
      <c r="H47" s="40">
        <v>67595.876999999993</v>
      </c>
      <c r="I47" s="41">
        <v>84198.063999999998</v>
      </c>
      <c r="J47" s="41">
        <v>80190</v>
      </c>
      <c r="K47" s="42">
        <v>85662.606</v>
      </c>
      <c r="L47" s="39">
        <v>317646</v>
      </c>
      <c r="M47" s="313"/>
      <c r="N47" s="40">
        <v>70944</v>
      </c>
      <c r="O47" s="41">
        <v>87302</v>
      </c>
      <c r="P47" s="41">
        <v>78914.423999999999</v>
      </c>
      <c r="Q47" s="42">
        <v>87918</v>
      </c>
      <c r="R47" s="39">
        <v>325076</v>
      </c>
      <c r="S47" s="102"/>
      <c r="T47" s="40">
        <v>71826</v>
      </c>
      <c r="U47" s="41">
        <v>86713</v>
      </c>
      <c r="V47" s="41">
        <v>67617</v>
      </c>
      <c r="W47" s="42">
        <v>43064</v>
      </c>
      <c r="X47" s="39">
        <v>269220</v>
      </c>
      <c r="Y47" s="102"/>
      <c r="Z47" s="43">
        <v>60378000</v>
      </c>
      <c r="AA47" s="44">
        <v>69343000</v>
      </c>
      <c r="AB47" s="44">
        <v>57536000</v>
      </c>
      <c r="AC47" s="45">
        <v>70973000</v>
      </c>
      <c r="AD47" s="46">
        <v>258230000</v>
      </c>
      <c r="AE47" s="102"/>
      <c r="AF47" s="43">
        <v>71155000</v>
      </c>
      <c r="AG47" s="44">
        <v>87596000</v>
      </c>
      <c r="AH47" s="44">
        <v>73885000</v>
      </c>
      <c r="AI47" s="45">
        <v>89679000</v>
      </c>
      <c r="AJ47" s="46">
        <v>322315000</v>
      </c>
      <c r="AK47" s="102"/>
      <c r="AL47" s="43">
        <v>74991000</v>
      </c>
      <c r="AM47" s="45">
        <v>86291000</v>
      </c>
      <c r="AN47" s="46">
        <f>SUM(AL47:AM47)</f>
        <v>161282000</v>
      </c>
      <c r="AO47" s="104"/>
    </row>
    <row r="48" spans="1:41" ht="13.25" customHeight="1" x14ac:dyDescent="0.3">
      <c r="A48" s="278" t="s">
        <v>303</v>
      </c>
      <c r="B48" s="258" t="s">
        <v>116</v>
      </c>
      <c r="C48" s="259" t="s">
        <v>116</v>
      </c>
      <c r="D48" s="259" t="s">
        <v>116</v>
      </c>
      <c r="E48" s="279" t="s">
        <v>116</v>
      </c>
      <c r="F48" s="95" t="s">
        <v>116</v>
      </c>
      <c r="G48" s="102"/>
      <c r="H48" s="40">
        <v>0</v>
      </c>
      <c r="I48" s="41">
        <v>0</v>
      </c>
      <c r="J48" s="41">
        <v>0</v>
      </c>
      <c r="K48" s="42">
        <v>0</v>
      </c>
      <c r="L48" s="39">
        <v>0</v>
      </c>
      <c r="M48" s="313"/>
      <c r="N48" s="40">
        <v>0</v>
      </c>
      <c r="O48" s="41">
        <v>0</v>
      </c>
      <c r="P48" s="41">
        <v>0</v>
      </c>
      <c r="Q48" s="42">
        <v>0</v>
      </c>
      <c r="R48" s="39">
        <v>0</v>
      </c>
      <c r="S48" s="102"/>
      <c r="T48" s="40">
        <v>0</v>
      </c>
      <c r="U48" s="41">
        <v>0</v>
      </c>
      <c r="V48" s="41">
        <v>0</v>
      </c>
      <c r="W48" s="42">
        <v>0</v>
      </c>
      <c r="X48" s="39">
        <v>0</v>
      </c>
      <c r="Y48" s="102"/>
      <c r="Z48" s="43">
        <v>0</v>
      </c>
      <c r="AA48" s="44">
        <v>0</v>
      </c>
      <c r="AB48" s="44">
        <v>0</v>
      </c>
      <c r="AC48" s="45">
        <v>0</v>
      </c>
      <c r="AD48" s="46">
        <v>0</v>
      </c>
      <c r="AE48" s="102"/>
      <c r="AF48" s="43">
        <v>0</v>
      </c>
      <c r="AG48" s="44">
        <v>0</v>
      </c>
      <c r="AH48" s="44">
        <v>0</v>
      </c>
      <c r="AI48" s="45">
        <v>0</v>
      </c>
      <c r="AJ48" s="46">
        <v>0</v>
      </c>
      <c r="AK48" s="102"/>
      <c r="AL48" s="43">
        <v>0</v>
      </c>
      <c r="AM48" s="45">
        <v>0</v>
      </c>
      <c r="AN48" s="46">
        <f>SUM(AL48:AM48)</f>
        <v>0</v>
      </c>
      <c r="AO48" s="104"/>
    </row>
    <row r="49" spans="1:41" ht="13.25" customHeight="1" x14ac:dyDescent="0.3">
      <c r="A49" s="278" t="s">
        <v>300</v>
      </c>
      <c r="B49" s="287" t="s">
        <v>116</v>
      </c>
      <c r="C49" s="288" t="s">
        <v>116</v>
      </c>
      <c r="D49" s="288" t="s">
        <v>116</v>
      </c>
      <c r="E49" s="289" t="s">
        <v>116</v>
      </c>
      <c r="F49" s="96" t="s">
        <v>116</v>
      </c>
      <c r="G49" s="102"/>
      <c r="H49" s="30">
        <v>0</v>
      </c>
      <c r="I49" s="31">
        <v>353.85300000000001</v>
      </c>
      <c r="J49" s="31">
        <v>228.05</v>
      </c>
      <c r="K49" s="32">
        <v>108.746</v>
      </c>
      <c r="L49" s="29">
        <v>690.64800000000002</v>
      </c>
      <c r="M49" s="313"/>
      <c r="N49" s="30">
        <v>57.676000000000002</v>
      </c>
      <c r="O49" s="31">
        <v>439.05099999999999</v>
      </c>
      <c r="P49" s="31">
        <v>112.443</v>
      </c>
      <c r="Q49" s="32">
        <v>187</v>
      </c>
      <c r="R49" s="29">
        <v>796</v>
      </c>
      <c r="S49" s="102"/>
      <c r="T49" s="30">
        <v>432</v>
      </c>
      <c r="U49" s="31">
        <v>986</v>
      </c>
      <c r="V49" s="31">
        <v>920</v>
      </c>
      <c r="W49" s="32">
        <v>3656</v>
      </c>
      <c r="X49" s="29">
        <v>5994</v>
      </c>
      <c r="Y49" s="102"/>
      <c r="Z49" s="33">
        <v>6059000</v>
      </c>
      <c r="AA49" s="34">
        <v>6861000</v>
      </c>
      <c r="AB49" s="34">
        <v>2409000</v>
      </c>
      <c r="AC49" s="35">
        <v>1975000</v>
      </c>
      <c r="AD49" s="36">
        <v>17304000</v>
      </c>
      <c r="AE49" s="102"/>
      <c r="AF49" s="33">
        <v>1665000</v>
      </c>
      <c r="AG49" s="34">
        <v>2534000</v>
      </c>
      <c r="AH49" s="34">
        <v>1476000</v>
      </c>
      <c r="AI49" s="35">
        <v>1600000</v>
      </c>
      <c r="AJ49" s="36">
        <v>7275000</v>
      </c>
      <c r="AK49" s="102"/>
      <c r="AL49" s="33">
        <v>1832000</v>
      </c>
      <c r="AM49" s="35">
        <v>3045000</v>
      </c>
      <c r="AN49" s="36">
        <f>SUM(AL49:AM49)</f>
        <v>4877000</v>
      </c>
      <c r="AO49" s="104"/>
    </row>
    <row r="50" spans="1:41" ht="13.25" customHeight="1" x14ac:dyDescent="0.3">
      <c r="A50" s="277" t="s">
        <v>304</v>
      </c>
      <c r="B50" s="290" t="s">
        <v>116</v>
      </c>
      <c r="C50" s="291" t="s">
        <v>116</v>
      </c>
      <c r="D50" s="291" t="s">
        <v>116</v>
      </c>
      <c r="E50" s="292" t="s">
        <v>116</v>
      </c>
      <c r="F50" s="293">
        <v>270425</v>
      </c>
      <c r="G50" s="102"/>
      <c r="H50" s="294">
        <v>68612</v>
      </c>
      <c r="I50" s="295">
        <v>85631</v>
      </c>
      <c r="J50" s="295">
        <v>80463</v>
      </c>
      <c r="K50" s="296">
        <v>85767</v>
      </c>
      <c r="L50" s="297">
        <v>320473</v>
      </c>
      <c r="M50" s="319"/>
      <c r="N50" s="294">
        <v>71000</v>
      </c>
      <c r="O50" s="295">
        <v>87740</v>
      </c>
      <c r="P50" s="295">
        <v>79026.866999999998</v>
      </c>
      <c r="Q50" s="296">
        <v>88105</v>
      </c>
      <c r="R50" s="297">
        <v>325872</v>
      </c>
      <c r="S50" s="102"/>
      <c r="T50" s="294">
        <v>72258</v>
      </c>
      <c r="U50" s="295">
        <v>87699</v>
      </c>
      <c r="V50" s="295">
        <v>68537</v>
      </c>
      <c r="W50" s="296">
        <v>46720</v>
      </c>
      <c r="X50" s="297">
        <v>275214</v>
      </c>
      <c r="Y50" s="102"/>
      <c r="Z50" s="298">
        <v>66437000</v>
      </c>
      <c r="AA50" s="303">
        <v>76204000</v>
      </c>
      <c r="AB50" s="303">
        <v>59945000</v>
      </c>
      <c r="AC50" s="304">
        <v>72948000</v>
      </c>
      <c r="AD50" s="299">
        <v>275534000</v>
      </c>
      <c r="AE50" s="102"/>
      <c r="AF50" s="298">
        <v>72820000</v>
      </c>
      <c r="AG50" s="303">
        <v>90130000</v>
      </c>
      <c r="AH50" s="303">
        <v>75361000</v>
      </c>
      <c r="AI50" s="304">
        <v>91279000</v>
      </c>
      <c r="AJ50" s="299">
        <v>329590000</v>
      </c>
      <c r="AK50" s="102"/>
      <c r="AL50" s="298">
        <v>76823000</v>
      </c>
      <c r="AM50" s="304">
        <v>89336000</v>
      </c>
      <c r="AN50" s="299">
        <f>SUM(AL50:AM50)</f>
        <v>166159000</v>
      </c>
      <c r="AO50" s="104"/>
    </row>
    <row r="51" spans="1:41" ht="4.1500000000000004" customHeight="1" x14ac:dyDescent="0.25">
      <c r="B51" s="110"/>
      <c r="C51" s="110"/>
      <c r="D51" s="110"/>
      <c r="E51" s="110"/>
      <c r="F51" s="110"/>
      <c r="H51" s="314"/>
      <c r="I51" s="314"/>
      <c r="J51" s="314"/>
      <c r="K51" s="314"/>
      <c r="L51" s="314"/>
      <c r="N51" s="314"/>
      <c r="O51" s="314"/>
      <c r="P51" s="314"/>
      <c r="Q51" s="110"/>
      <c r="R51" s="110"/>
      <c r="T51" s="314"/>
      <c r="U51" s="314"/>
      <c r="V51" s="314"/>
      <c r="W51" s="110"/>
      <c r="X51" s="110"/>
      <c r="Z51" s="300"/>
      <c r="AA51" s="110"/>
      <c r="AB51" s="110"/>
      <c r="AC51" s="110"/>
      <c r="AD51" s="312"/>
      <c r="AF51" s="300"/>
      <c r="AG51" s="110"/>
      <c r="AH51" s="110"/>
      <c r="AI51" s="110"/>
      <c r="AJ51" s="312"/>
      <c r="AL51" s="300"/>
      <c r="AM51" s="110"/>
      <c r="AN51" s="312"/>
    </row>
    <row r="52" spans="1:41" ht="13.25" customHeight="1" x14ac:dyDescent="0.3">
      <c r="A52" s="277" t="s">
        <v>284</v>
      </c>
      <c r="B52" s="107"/>
      <c r="C52" s="108"/>
      <c r="D52" s="108"/>
      <c r="E52" s="109"/>
      <c r="F52" s="106"/>
      <c r="G52" s="102"/>
      <c r="H52" s="316"/>
      <c r="I52" s="317"/>
      <c r="J52" s="317"/>
      <c r="K52" s="318"/>
      <c r="L52" s="106"/>
      <c r="M52" s="313"/>
      <c r="N52" s="316"/>
      <c r="O52" s="317"/>
      <c r="P52" s="317"/>
      <c r="Q52" s="109"/>
      <c r="R52" s="106"/>
      <c r="S52" s="102"/>
      <c r="T52" s="316"/>
      <c r="U52" s="317"/>
      <c r="V52" s="317"/>
      <c r="W52" s="109"/>
      <c r="X52" s="106"/>
      <c r="Y52" s="102"/>
      <c r="Z52" s="107"/>
      <c r="AA52" s="108"/>
      <c r="AB52" s="108"/>
      <c r="AC52" s="109"/>
      <c r="AD52" s="310"/>
      <c r="AE52" s="102"/>
      <c r="AF52" s="107"/>
      <c r="AG52" s="108"/>
      <c r="AH52" s="108"/>
      <c r="AI52" s="109"/>
      <c r="AJ52" s="310"/>
      <c r="AK52" s="102"/>
      <c r="AL52" s="107"/>
      <c r="AM52" s="109"/>
      <c r="AN52" s="310"/>
      <c r="AO52" s="104"/>
    </row>
    <row r="53" spans="1:41" ht="13.25" customHeight="1" x14ac:dyDescent="0.3">
      <c r="A53" s="305" t="s">
        <v>297</v>
      </c>
      <c r="B53" s="258" t="s">
        <v>116</v>
      </c>
      <c r="C53" s="259" t="s">
        <v>116</v>
      </c>
      <c r="D53" s="259" t="s">
        <v>116</v>
      </c>
      <c r="E53" s="279" t="s">
        <v>116</v>
      </c>
      <c r="F53" s="248">
        <v>62614</v>
      </c>
      <c r="G53" s="102"/>
      <c r="H53" s="280">
        <v>35001</v>
      </c>
      <c r="I53" s="281">
        <v>55286</v>
      </c>
      <c r="J53" s="281">
        <v>40813</v>
      </c>
      <c r="K53" s="282">
        <v>39646</v>
      </c>
      <c r="L53" s="114">
        <v>170746</v>
      </c>
      <c r="M53" s="313"/>
      <c r="N53" s="280">
        <v>38558</v>
      </c>
      <c r="O53" s="281">
        <v>57348</v>
      </c>
      <c r="P53" s="281">
        <v>41697</v>
      </c>
      <c r="Q53" s="282">
        <v>41822</v>
      </c>
      <c r="R53" s="114">
        <v>179425</v>
      </c>
      <c r="S53" s="102"/>
      <c r="T53" s="280">
        <v>41542</v>
      </c>
      <c r="U53" s="281">
        <v>54400</v>
      </c>
      <c r="V53" s="281">
        <v>41093</v>
      </c>
      <c r="W53" s="282">
        <v>17597</v>
      </c>
      <c r="X53" s="114">
        <v>154632</v>
      </c>
      <c r="Y53" s="102"/>
      <c r="Z53" s="283">
        <v>30321000</v>
      </c>
      <c r="AA53" s="301">
        <v>48678000</v>
      </c>
      <c r="AB53" s="301">
        <v>33398000</v>
      </c>
      <c r="AC53" s="302">
        <v>42460000</v>
      </c>
      <c r="AD53" s="286">
        <v>154857000</v>
      </c>
      <c r="AE53" s="102"/>
      <c r="AF53" s="283">
        <v>41038000</v>
      </c>
      <c r="AG53" s="301">
        <v>57976000</v>
      </c>
      <c r="AH53" s="301">
        <v>43483000</v>
      </c>
      <c r="AI53" s="302">
        <v>50558000</v>
      </c>
      <c r="AJ53" s="286">
        <v>193055000</v>
      </c>
      <c r="AK53" s="102"/>
      <c r="AL53" s="283">
        <v>49447000</v>
      </c>
      <c r="AM53" s="302">
        <v>62208000</v>
      </c>
      <c r="AN53" s="286">
        <f>SUM(AL53:AM53)</f>
        <v>111655000</v>
      </c>
      <c r="AO53" s="104"/>
    </row>
    <row r="54" spans="1:41" ht="13.25" customHeight="1" x14ac:dyDescent="0.3">
      <c r="A54" s="305" t="s">
        <v>298</v>
      </c>
      <c r="B54" s="258" t="s">
        <v>116</v>
      </c>
      <c r="C54" s="259" t="s">
        <v>116</v>
      </c>
      <c r="D54" s="259" t="s">
        <v>116</v>
      </c>
      <c r="E54" s="279" t="s">
        <v>116</v>
      </c>
      <c r="F54" s="248">
        <v>39693</v>
      </c>
      <c r="G54" s="102"/>
      <c r="H54" s="40">
        <v>19459</v>
      </c>
      <c r="I54" s="41">
        <v>60820</v>
      </c>
      <c r="J54" s="41">
        <v>31983</v>
      </c>
      <c r="K54" s="42">
        <v>20091</v>
      </c>
      <c r="L54" s="39">
        <v>132353</v>
      </c>
      <c r="M54" s="313"/>
      <c r="N54" s="40">
        <v>21036</v>
      </c>
      <c r="O54" s="41">
        <v>62473</v>
      </c>
      <c r="P54" s="41">
        <v>29895</v>
      </c>
      <c r="Q54" s="42">
        <v>20977</v>
      </c>
      <c r="R54" s="39">
        <v>134381</v>
      </c>
      <c r="S54" s="102"/>
      <c r="T54" s="40">
        <v>22313</v>
      </c>
      <c r="U54" s="41">
        <v>60887</v>
      </c>
      <c r="V54" s="41">
        <v>21146</v>
      </c>
      <c r="W54" s="42">
        <v>7700</v>
      </c>
      <c r="X54" s="39">
        <v>112046</v>
      </c>
      <c r="Y54" s="102"/>
      <c r="Z54" s="43">
        <v>20604000</v>
      </c>
      <c r="AA54" s="44">
        <v>47578000</v>
      </c>
      <c r="AB54" s="44">
        <v>19731000</v>
      </c>
      <c r="AC54" s="45">
        <v>18091000</v>
      </c>
      <c r="AD54" s="46">
        <v>106004000</v>
      </c>
      <c r="AE54" s="102"/>
      <c r="AF54" s="43">
        <v>20851000</v>
      </c>
      <c r="AG54" s="44">
        <v>53797000</v>
      </c>
      <c r="AH54" s="44">
        <v>21876000</v>
      </c>
      <c r="AI54" s="45">
        <v>17297000</v>
      </c>
      <c r="AJ54" s="46">
        <v>113821000</v>
      </c>
      <c r="AK54" s="102"/>
      <c r="AL54" s="43">
        <v>24945000</v>
      </c>
      <c r="AM54" s="45">
        <v>50799000</v>
      </c>
      <c r="AN54" s="46">
        <f>SUM(AL54:AM54)</f>
        <v>75744000</v>
      </c>
      <c r="AO54" s="104"/>
    </row>
    <row r="55" spans="1:41" ht="13.25" customHeight="1" x14ac:dyDescent="0.3">
      <c r="A55" s="305" t="s">
        <v>303</v>
      </c>
      <c r="B55" s="258" t="s">
        <v>116</v>
      </c>
      <c r="C55" s="259" t="s">
        <v>116</v>
      </c>
      <c r="D55" s="259" t="s">
        <v>116</v>
      </c>
      <c r="E55" s="279" t="s">
        <v>116</v>
      </c>
      <c r="F55" s="248">
        <v>10405</v>
      </c>
      <c r="G55" s="102"/>
      <c r="H55" s="40">
        <v>4812</v>
      </c>
      <c r="I55" s="41">
        <v>8968</v>
      </c>
      <c r="J55" s="41">
        <v>7944</v>
      </c>
      <c r="K55" s="42">
        <v>5489</v>
      </c>
      <c r="L55" s="39">
        <v>27213</v>
      </c>
      <c r="M55" s="313"/>
      <c r="N55" s="40">
        <v>5627</v>
      </c>
      <c r="O55" s="41">
        <v>12376</v>
      </c>
      <c r="P55" s="41">
        <v>6849</v>
      </c>
      <c r="Q55" s="42">
        <v>6022</v>
      </c>
      <c r="R55" s="39">
        <v>30874</v>
      </c>
      <c r="S55" s="102"/>
      <c r="T55" s="40">
        <v>5327</v>
      </c>
      <c r="U55" s="41">
        <v>11732</v>
      </c>
      <c r="V55" s="41">
        <v>5142</v>
      </c>
      <c r="W55" s="42">
        <v>2789</v>
      </c>
      <c r="X55" s="39">
        <v>24990</v>
      </c>
      <c r="Y55" s="102"/>
      <c r="Z55" s="43">
        <v>3648000</v>
      </c>
      <c r="AA55" s="44">
        <v>8699000</v>
      </c>
      <c r="AB55" s="44">
        <v>4012000</v>
      </c>
      <c r="AC55" s="45">
        <v>4403000</v>
      </c>
      <c r="AD55" s="46">
        <v>20762000</v>
      </c>
      <c r="AE55" s="102"/>
      <c r="AF55" s="43">
        <v>3533000</v>
      </c>
      <c r="AG55" s="44">
        <v>9229000</v>
      </c>
      <c r="AH55" s="44">
        <v>3741000</v>
      </c>
      <c r="AI55" s="45">
        <v>3554000</v>
      </c>
      <c r="AJ55" s="46">
        <v>20058000</v>
      </c>
      <c r="AK55" s="102"/>
      <c r="AL55" s="43">
        <v>2552000</v>
      </c>
      <c r="AM55" s="45">
        <v>2130000</v>
      </c>
      <c r="AN55" s="46">
        <f>SUM(AL55:AM55)</f>
        <v>4682000</v>
      </c>
      <c r="AO55" s="104"/>
    </row>
    <row r="56" spans="1:41" ht="13.25" customHeight="1" x14ac:dyDescent="0.3">
      <c r="A56" s="305" t="s">
        <v>300</v>
      </c>
      <c r="B56" s="287" t="s">
        <v>116</v>
      </c>
      <c r="C56" s="288" t="s">
        <v>116</v>
      </c>
      <c r="D56" s="288" t="s">
        <v>116</v>
      </c>
      <c r="E56" s="289" t="s">
        <v>116</v>
      </c>
      <c r="F56" s="96" t="s">
        <v>116</v>
      </c>
      <c r="G56" s="102"/>
      <c r="H56" s="30">
        <v>445.98500000000001</v>
      </c>
      <c r="I56" s="31">
        <v>1024.4179999999999</v>
      </c>
      <c r="J56" s="31">
        <v>805.27800000000002</v>
      </c>
      <c r="K56" s="32">
        <v>680.76199999999994</v>
      </c>
      <c r="L56" s="29">
        <v>2956</v>
      </c>
      <c r="M56" s="313"/>
      <c r="N56" s="30">
        <v>750</v>
      </c>
      <c r="O56" s="31">
        <v>754</v>
      </c>
      <c r="P56" s="31">
        <v>1280</v>
      </c>
      <c r="Q56" s="32">
        <v>945</v>
      </c>
      <c r="R56" s="29">
        <v>3729</v>
      </c>
      <c r="S56" s="102"/>
      <c r="T56" s="30">
        <v>981</v>
      </c>
      <c r="U56" s="31">
        <v>966</v>
      </c>
      <c r="V56" s="31">
        <v>981</v>
      </c>
      <c r="W56" s="32">
        <v>4878</v>
      </c>
      <c r="X56" s="29">
        <v>7806</v>
      </c>
      <c r="Y56" s="102"/>
      <c r="Z56" s="33">
        <v>13076000</v>
      </c>
      <c r="AA56" s="34">
        <v>9737000</v>
      </c>
      <c r="AB56" s="34">
        <v>5079000</v>
      </c>
      <c r="AC56" s="35">
        <v>4013000</v>
      </c>
      <c r="AD56" s="36">
        <v>31905000</v>
      </c>
      <c r="AE56" s="102"/>
      <c r="AF56" s="33">
        <v>3842000</v>
      </c>
      <c r="AG56" s="34">
        <v>3715000</v>
      </c>
      <c r="AH56" s="34">
        <v>3143000</v>
      </c>
      <c r="AI56" s="35">
        <v>4199000</v>
      </c>
      <c r="AJ56" s="36">
        <v>14898000</v>
      </c>
      <c r="AK56" s="102"/>
      <c r="AL56" s="33">
        <v>4722000</v>
      </c>
      <c r="AM56" s="35">
        <v>5484000</v>
      </c>
      <c r="AN56" s="36">
        <f>SUM(AL56:AM56)</f>
        <v>10206000</v>
      </c>
      <c r="AO56" s="104"/>
    </row>
    <row r="57" spans="1:41" ht="13.25" customHeight="1" x14ac:dyDescent="0.3">
      <c r="A57" s="306" t="s">
        <v>304</v>
      </c>
      <c r="B57" s="290" t="s">
        <v>116</v>
      </c>
      <c r="C57" s="291" t="s">
        <v>116</v>
      </c>
      <c r="D57" s="291" t="s">
        <v>116</v>
      </c>
      <c r="E57" s="292" t="s">
        <v>116</v>
      </c>
      <c r="F57" s="293">
        <v>112712</v>
      </c>
      <c r="G57" s="102"/>
      <c r="H57" s="294">
        <v>59717</v>
      </c>
      <c r="I57" s="295">
        <v>126098</v>
      </c>
      <c r="J57" s="295">
        <v>81545</v>
      </c>
      <c r="K57" s="296">
        <v>65906</v>
      </c>
      <c r="L57" s="297">
        <v>333266</v>
      </c>
      <c r="M57" s="319"/>
      <c r="N57" s="294">
        <v>65971</v>
      </c>
      <c r="O57" s="295">
        <v>132951</v>
      </c>
      <c r="P57" s="295">
        <v>79721</v>
      </c>
      <c r="Q57" s="296">
        <v>69766</v>
      </c>
      <c r="R57" s="297">
        <v>348409</v>
      </c>
      <c r="S57" s="102"/>
      <c r="T57" s="294">
        <v>70163</v>
      </c>
      <c r="U57" s="295">
        <v>127985</v>
      </c>
      <c r="V57" s="295">
        <v>68362</v>
      </c>
      <c r="W57" s="296">
        <v>32964</v>
      </c>
      <c r="X57" s="297">
        <v>299474</v>
      </c>
      <c r="Y57" s="102"/>
      <c r="Z57" s="298">
        <v>67649000</v>
      </c>
      <c r="AA57" s="303">
        <v>114692000</v>
      </c>
      <c r="AB57" s="303">
        <v>62220000</v>
      </c>
      <c r="AC57" s="304">
        <v>68967000</v>
      </c>
      <c r="AD57" s="299">
        <v>313528000</v>
      </c>
      <c r="AE57" s="102"/>
      <c r="AF57" s="298">
        <v>69264000</v>
      </c>
      <c r="AG57" s="303">
        <v>124717000</v>
      </c>
      <c r="AH57" s="303">
        <v>72243000</v>
      </c>
      <c r="AI57" s="304">
        <v>75608000</v>
      </c>
      <c r="AJ57" s="299">
        <v>341832000</v>
      </c>
      <c r="AK57" s="102"/>
      <c r="AL57" s="298">
        <v>81666000</v>
      </c>
      <c r="AM57" s="304">
        <v>120621000</v>
      </c>
      <c r="AN57" s="299">
        <f>SUM(AL57:AM57)</f>
        <v>202287000</v>
      </c>
      <c r="AO57" s="104"/>
    </row>
    <row r="58" spans="1:41" ht="4.1500000000000004" customHeight="1" x14ac:dyDescent="0.25">
      <c r="B58" s="110"/>
      <c r="C58" s="110"/>
      <c r="D58" s="110"/>
      <c r="E58" s="110"/>
      <c r="F58" s="110"/>
      <c r="H58" s="314"/>
      <c r="I58" s="314"/>
      <c r="J58" s="314"/>
      <c r="K58" s="314"/>
      <c r="L58" s="314"/>
      <c r="N58" s="314"/>
      <c r="O58" s="314"/>
      <c r="P58" s="314"/>
      <c r="Q58" s="110"/>
      <c r="R58" s="110"/>
      <c r="T58" s="314"/>
      <c r="U58" s="314"/>
      <c r="V58" s="314"/>
      <c r="W58" s="110"/>
      <c r="X58" s="110"/>
      <c r="Z58" s="300"/>
      <c r="AA58" s="110"/>
      <c r="AB58" s="110"/>
      <c r="AC58" s="110"/>
      <c r="AD58" s="110"/>
      <c r="AF58" s="300"/>
      <c r="AG58" s="110"/>
      <c r="AH58" s="110"/>
      <c r="AI58" s="110"/>
      <c r="AJ58" s="110"/>
      <c r="AL58" s="300"/>
      <c r="AM58" s="110"/>
      <c r="AN58" s="110"/>
    </row>
    <row r="59" spans="1:41" ht="13.25" customHeight="1" x14ac:dyDescent="0.3">
      <c r="A59" s="277" t="s">
        <v>306</v>
      </c>
      <c r="B59" s="107"/>
      <c r="C59" s="108"/>
      <c r="D59" s="108"/>
      <c r="E59" s="109"/>
      <c r="F59" s="106"/>
      <c r="G59" s="102"/>
      <c r="H59" s="316"/>
      <c r="I59" s="317"/>
      <c r="J59" s="317"/>
      <c r="K59" s="318"/>
      <c r="L59" s="106"/>
      <c r="M59" s="313"/>
      <c r="N59" s="316"/>
      <c r="O59" s="317"/>
      <c r="P59" s="317"/>
      <c r="Q59" s="109"/>
      <c r="R59" s="106"/>
      <c r="S59" s="102"/>
      <c r="T59" s="316"/>
      <c r="U59" s="317"/>
      <c r="V59" s="317"/>
      <c r="W59" s="109"/>
      <c r="X59" s="106"/>
      <c r="Y59" s="102"/>
      <c r="Z59" s="107"/>
      <c r="AA59" s="108"/>
      <c r="AB59" s="108"/>
      <c r="AC59" s="109"/>
      <c r="AD59" s="320"/>
      <c r="AE59" s="102"/>
      <c r="AF59" s="107"/>
      <c r="AG59" s="108"/>
      <c r="AH59" s="108"/>
      <c r="AI59" s="109"/>
      <c r="AJ59" s="320"/>
      <c r="AK59" s="102"/>
      <c r="AL59" s="107"/>
      <c r="AM59" s="109"/>
      <c r="AN59" s="320"/>
      <c r="AO59" s="104"/>
    </row>
    <row r="60" spans="1:41" ht="13.25" customHeight="1" x14ac:dyDescent="0.3">
      <c r="A60" s="305" t="s">
        <v>297</v>
      </c>
      <c r="B60" s="258" t="s">
        <v>116</v>
      </c>
      <c r="C60" s="259" t="s">
        <v>116</v>
      </c>
      <c r="D60" s="259" t="s">
        <v>116</v>
      </c>
      <c r="E60" s="279" t="s">
        <v>116</v>
      </c>
      <c r="F60" s="248">
        <v>0</v>
      </c>
      <c r="G60" s="102"/>
      <c r="H60" s="280">
        <v>1</v>
      </c>
      <c r="I60" s="281">
        <v>5</v>
      </c>
      <c r="J60" s="281">
        <v>819</v>
      </c>
      <c r="K60" s="282">
        <v>893</v>
      </c>
      <c r="L60" s="114">
        <v>1718</v>
      </c>
      <c r="M60" s="313"/>
      <c r="N60" s="280">
        <v>1727</v>
      </c>
      <c r="O60" s="281">
        <v>41911</v>
      </c>
      <c r="P60" s="281">
        <v>32880</v>
      </c>
      <c r="Q60" s="282">
        <v>35698</v>
      </c>
      <c r="R60" s="114">
        <v>112216</v>
      </c>
      <c r="S60" s="102"/>
      <c r="T60" s="280">
        <v>35406</v>
      </c>
      <c r="U60" s="281">
        <v>44221</v>
      </c>
      <c r="V60" s="281">
        <v>35040</v>
      </c>
      <c r="W60" s="282">
        <v>39128</v>
      </c>
      <c r="X60" s="114">
        <v>153795</v>
      </c>
      <c r="Y60" s="102"/>
      <c r="Z60" s="283">
        <v>38944000</v>
      </c>
      <c r="AA60" s="301">
        <v>49662000</v>
      </c>
      <c r="AB60" s="301">
        <v>39407000</v>
      </c>
      <c r="AC60" s="302">
        <v>43385000</v>
      </c>
      <c r="AD60" s="286">
        <v>171398000</v>
      </c>
      <c r="AE60" s="102"/>
      <c r="AF60" s="283">
        <v>41308000</v>
      </c>
      <c r="AG60" s="301">
        <v>51035000</v>
      </c>
      <c r="AH60" s="301">
        <v>42047000</v>
      </c>
      <c r="AI60" s="302">
        <v>43478000</v>
      </c>
      <c r="AJ60" s="286">
        <v>177868000</v>
      </c>
      <c r="AK60" s="102"/>
      <c r="AL60" s="283">
        <v>43292000</v>
      </c>
      <c r="AM60" s="302">
        <v>52200000</v>
      </c>
      <c r="AN60" s="286">
        <f>SUM(AL60:AM60)</f>
        <v>95492000</v>
      </c>
      <c r="AO60" s="104"/>
    </row>
    <row r="61" spans="1:41" ht="13.25" customHeight="1" x14ac:dyDescent="0.3">
      <c r="A61" s="305" t="s">
        <v>298</v>
      </c>
      <c r="B61" s="258" t="s">
        <v>116</v>
      </c>
      <c r="C61" s="259" t="s">
        <v>116</v>
      </c>
      <c r="D61" s="259" t="s">
        <v>116</v>
      </c>
      <c r="E61" s="279" t="s">
        <v>116</v>
      </c>
      <c r="F61" s="248">
        <v>78954</v>
      </c>
      <c r="G61" s="102"/>
      <c r="H61" s="40">
        <v>12678</v>
      </c>
      <c r="I61" s="41">
        <v>0</v>
      </c>
      <c r="J61" s="41">
        <v>0</v>
      </c>
      <c r="K61" s="42">
        <v>0</v>
      </c>
      <c r="L61" s="39">
        <v>12678</v>
      </c>
      <c r="M61" s="313"/>
      <c r="N61" s="40">
        <v>0</v>
      </c>
      <c r="O61" s="41">
        <v>0</v>
      </c>
      <c r="P61" s="41">
        <v>0</v>
      </c>
      <c r="Q61" s="42">
        <v>0</v>
      </c>
      <c r="R61" s="39">
        <v>0</v>
      </c>
      <c r="S61" s="102"/>
      <c r="T61" s="40">
        <v>0</v>
      </c>
      <c r="U61" s="41">
        <v>0</v>
      </c>
      <c r="V61" s="41">
        <v>0</v>
      </c>
      <c r="W61" s="42">
        <v>0</v>
      </c>
      <c r="X61" s="39">
        <v>0</v>
      </c>
      <c r="Y61" s="102"/>
      <c r="Z61" s="43">
        <v>0</v>
      </c>
      <c r="AA61" s="44">
        <v>0</v>
      </c>
      <c r="AB61" s="44">
        <v>0</v>
      </c>
      <c r="AC61" s="45">
        <v>0</v>
      </c>
      <c r="AD61" s="46">
        <v>0</v>
      </c>
      <c r="AE61" s="102"/>
      <c r="AF61" s="43">
        <v>0</v>
      </c>
      <c r="AG61" s="44">
        <v>0</v>
      </c>
      <c r="AH61" s="44">
        <v>0</v>
      </c>
      <c r="AI61" s="45">
        <v>0</v>
      </c>
      <c r="AJ61" s="46">
        <v>0</v>
      </c>
      <c r="AK61" s="102"/>
      <c r="AL61" s="43">
        <v>0</v>
      </c>
      <c r="AM61" s="45">
        <v>0</v>
      </c>
      <c r="AN61" s="46">
        <f>SUM(AL61:AM61)</f>
        <v>0</v>
      </c>
      <c r="AO61" s="104"/>
    </row>
    <row r="62" spans="1:41" ht="13.25" customHeight="1" x14ac:dyDescent="0.3">
      <c r="A62" s="305" t="s">
        <v>303</v>
      </c>
      <c r="B62" s="258" t="s">
        <v>116</v>
      </c>
      <c r="C62" s="259" t="s">
        <v>116</v>
      </c>
      <c r="D62" s="259" t="s">
        <v>116</v>
      </c>
      <c r="E62" s="279" t="s">
        <v>116</v>
      </c>
      <c r="F62" s="248">
        <v>14695</v>
      </c>
      <c r="G62" s="102"/>
      <c r="H62" s="40">
        <v>6025</v>
      </c>
      <c r="I62" s="41">
        <v>7493</v>
      </c>
      <c r="J62" s="41">
        <v>6180</v>
      </c>
      <c r="K62" s="42">
        <v>6137</v>
      </c>
      <c r="L62" s="39">
        <v>25835</v>
      </c>
      <c r="M62" s="313"/>
      <c r="N62" s="40">
        <v>5987</v>
      </c>
      <c r="O62" s="41">
        <v>6344</v>
      </c>
      <c r="P62" s="41">
        <v>5136</v>
      </c>
      <c r="Q62" s="42">
        <v>6404</v>
      </c>
      <c r="R62" s="39">
        <v>23871</v>
      </c>
      <c r="S62" s="102"/>
      <c r="T62" s="40">
        <v>6655</v>
      </c>
      <c r="U62" s="41">
        <v>5312</v>
      </c>
      <c r="V62" s="41">
        <v>3973</v>
      </c>
      <c r="W62" s="42">
        <v>2637</v>
      </c>
      <c r="X62" s="39">
        <v>18577</v>
      </c>
      <c r="Y62" s="102"/>
      <c r="Z62" s="43">
        <v>3795000</v>
      </c>
      <c r="AA62" s="44">
        <v>4975000</v>
      </c>
      <c r="AB62" s="44">
        <v>4093000</v>
      </c>
      <c r="AC62" s="45">
        <v>4984000</v>
      </c>
      <c r="AD62" s="46">
        <v>17847000</v>
      </c>
      <c r="AE62" s="102"/>
      <c r="AF62" s="43">
        <v>5808000</v>
      </c>
      <c r="AG62" s="44">
        <v>5901000</v>
      </c>
      <c r="AH62" s="44">
        <v>5361000</v>
      </c>
      <c r="AI62" s="45">
        <v>6605000</v>
      </c>
      <c r="AJ62" s="46">
        <v>23675000</v>
      </c>
      <c r="AK62" s="102"/>
      <c r="AL62" s="43">
        <v>6947000</v>
      </c>
      <c r="AM62" s="45">
        <v>6251000</v>
      </c>
      <c r="AN62" s="46">
        <f>SUM(AL62:AM62)</f>
        <v>13198000</v>
      </c>
      <c r="AO62" s="104"/>
    </row>
    <row r="63" spans="1:41" ht="13.25" customHeight="1" x14ac:dyDescent="0.3">
      <c r="A63" s="305" t="s">
        <v>300</v>
      </c>
      <c r="B63" s="287" t="s">
        <v>116</v>
      </c>
      <c r="C63" s="288" t="s">
        <v>116</v>
      </c>
      <c r="D63" s="288" t="s">
        <v>116</v>
      </c>
      <c r="E63" s="289" t="s">
        <v>116</v>
      </c>
      <c r="F63" s="307">
        <v>0</v>
      </c>
      <c r="G63" s="102"/>
      <c r="H63" s="30">
        <v>0</v>
      </c>
      <c r="I63" s="31">
        <v>0</v>
      </c>
      <c r="J63" s="31">
        <v>0</v>
      </c>
      <c r="K63" s="32">
        <v>0</v>
      </c>
      <c r="L63" s="29">
        <v>0</v>
      </c>
      <c r="M63" s="313"/>
      <c r="N63" s="30">
        <v>0</v>
      </c>
      <c r="O63" s="31">
        <v>0</v>
      </c>
      <c r="P63" s="31">
        <v>0</v>
      </c>
      <c r="Q63" s="32">
        <v>112</v>
      </c>
      <c r="R63" s="29">
        <v>112</v>
      </c>
      <c r="S63" s="102"/>
      <c r="T63" s="30">
        <v>215</v>
      </c>
      <c r="U63" s="31">
        <v>241</v>
      </c>
      <c r="V63" s="31">
        <v>224</v>
      </c>
      <c r="W63" s="32">
        <v>737</v>
      </c>
      <c r="X63" s="29">
        <v>1417</v>
      </c>
      <c r="Y63" s="102"/>
      <c r="Z63" s="33">
        <v>739000</v>
      </c>
      <c r="AA63" s="34">
        <v>728000</v>
      </c>
      <c r="AB63" s="34">
        <v>562000</v>
      </c>
      <c r="AC63" s="35">
        <v>764000</v>
      </c>
      <c r="AD63" s="36">
        <v>2793000</v>
      </c>
      <c r="AE63" s="102"/>
      <c r="AF63" s="33">
        <v>755000</v>
      </c>
      <c r="AG63" s="34">
        <v>783000</v>
      </c>
      <c r="AH63" s="34">
        <v>1078000</v>
      </c>
      <c r="AI63" s="35">
        <v>1703000</v>
      </c>
      <c r="AJ63" s="36">
        <v>4319000</v>
      </c>
      <c r="AK63" s="102"/>
      <c r="AL63" s="33">
        <v>1588000</v>
      </c>
      <c r="AM63" s="35">
        <v>1547000</v>
      </c>
      <c r="AN63" s="36">
        <f>SUM(AL63:AM63)</f>
        <v>3135000</v>
      </c>
      <c r="AO63" s="104"/>
    </row>
    <row r="64" spans="1:41" ht="13.25" customHeight="1" x14ac:dyDescent="0.3">
      <c r="A64" s="306" t="s">
        <v>304</v>
      </c>
      <c r="B64" s="290" t="s">
        <v>116</v>
      </c>
      <c r="C64" s="291" t="s">
        <v>116</v>
      </c>
      <c r="D64" s="291" t="s">
        <v>116</v>
      </c>
      <c r="E64" s="292" t="s">
        <v>116</v>
      </c>
      <c r="F64" s="293">
        <v>93649</v>
      </c>
      <c r="G64" s="102"/>
      <c r="H64" s="294">
        <v>18704</v>
      </c>
      <c r="I64" s="295">
        <v>7498</v>
      </c>
      <c r="J64" s="295">
        <v>6998</v>
      </c>
      <c r="K64" s="296">
        <v>7030</v>
      </c>
      <c r="L64" s="297">
        <v>40230</v>
      </c>
      <c r="M64" s="319"/>
      <c r="N64" s="294">
        <v>7715</v>
      </c>
      <c r="O64" s="295">
        <v>48256</v>
      </c>
      <c r="P64" s="295">
        <v>38016</v>
      </c>
      <c r="Q64" s="296">
        <v>42215</v>
      </c>
      <c r="R64" s="297">
        <v>136202</v>
      </c>
      <c r="S64" s="102"/>
      <c r="T64" s="294">
        <v>42276</v>
      </c>
      <c r="U64" s="295">
        <v>49774</v>
      </c>
      <c r="V64" s="295">
        <v>39237</v>
      </c>
      <c r="W64" s="296">
        <v>42502</v>
      </c>
      <c r="X64" s="297">
        <v>173789</v>
      </c>
      <c r="Y64" s="102"/>
      <c r="Z64" s="298">
        <v>43478000</v>
      </c>
      <c r="AA64" s="303">
        <v>55365000</v>
      </c>
      <c r="AB64" s="303">
        <v>44062000</v>
      </c>
      <c r="AC64" s="304">
        <v>49133000</v>
      </c>
      <c r="AD64" s="299">
        <v>192038000</v>
      </c>
      <c r="AE64" s="102"/>
      <c r="AF64" s="298">
        <v>47871000</v>
      </c>
      <c r="AG64" s="303">
        <v>57719000</v>
      </c>
      <c r="AH64" s="303">
        <v>48486000</v>
      </c>
      <c r="AI64" s="304">
        <v>51786000</v>
      </c>
      <c r="AJ64" s="299">
        <v>205862000</v>
      </c>
      <c r="AK64" s="102"/>
      <c r="AL64" s="298">
        <v>51827000</v>
      </c>
      <c r="AM64" s="304">
        <v>59998000</v>
      </c>
      <c r="AN64" s="299">
        <f>SUM(AL64:AM64)</f>
        <v>111825000</v>
      </c>
      <c r="AO64" s="104"/>
    </row>
    <row r="65" spans="1:40" ht="13.25" customHeight="1" x14ac:dyDescent="0.25">
      <c r="B65" s="108"/>
      <c r="C65" s="108"/>
      <c r="D65" s="108"/>
      <c r="E65" s="108"/>
      <c r="F65" s="108"/>
      <c r="H65" s="108"/>
      <c r="I65" s="108"/>
      <c r="J65" s="108"/>
      <c r="K65" s="108"/>
      <c r="L65" s="108"/>
      <c r="N65" s="108"/>
      <c r="O65" s="108"/>
      <c r="P65" s="108"/>
      <c r="Q65" s="108"/>
      <c r="R65" s="108"/>
      <c r="T65" s="108"/>
      <c r="U65" s="108"/>
      <c r="V65" s="108"/>
      <c r="W65" s="108"/>
      <c r="X65" s="108"/>
      <c r="Z65" s="108"/>
      <c r="AA65" s="108"/>
      <c r="AB65" s="108"/>
      <c r="AC65" s="108"/>
      <c r="AD65" s="241"/>
      <c r="AF65" s="108"/>
      <c r="AG65" s="108"/>
      <c r="AH65" s="108"/>
      <c r="AI65" s="108"/>
      <c r="AJ65" s="241"/>
      <c r="AL65" s="108"/>
      <c r="AM65" s="108"/>
      <c r="AN65" s="108"/>
    </row>
    <row r="66" spans="1:40" ht="13.25" customHeight="1" x14ac:dyDescent="0.25">
      <c r="A66" s="577" t="s">
        <v>193</v>
      </c>
      <c r="B66" s="568"/>
      <c r="C66" s="568"/>
      <c r="D66" s="568"/>
      <c r="E66" s="568"/>
      <c r="F66" s="568"/>
      <c r="G66" s="568"/>
      <c r="H66" s="568"/>
      <c r="I66" s="568"/>
      <c r="J66" s="568"/>
      <c r="K66" s="568"/>
      <c r="L66" s="568"/>
      <c r="M66" s="568"/>
      <c r="N66" s="568"/>
      <c r="O66" s="568"/>
      <c r="P66" s="568"/>
      <c r="Q66" s="568"/>
      <c r="R66" s="568"/>
      <c r="S66" s="568"/>
      <c r="T66" s="568"/>
      <c r="U66" s="568"/>
    </row>
    <row r="67" spans="1:40" ht="22.5" customHeight="1" x14ac:dyDescent="0.25">
      <c r="A67" s="569" t="s">
        <v>307</v>
      </c>
      <c r="B67" s="568"/>
      <c r="C67" s="568"/>
      <c r="D67" s="568"/>
      <c r="E67" s="568"/>
      <c r="F67" s="568"/>
      <c r="G67" s="568"/>
      <c r="H67" s="568"/>
      <c r="I67" s="568"/>
      <c r="J67" s="568"/>
      <c r="K67" s="568"/>
      <c r="L67" s="568"/>
      <c r="M67" s="568"/>
      <c r="N67" s="568"/>
      <c r="O67" s="568"/>
      <c r="P67" s="568"/>
      <c r="Q67" s="568"/>
      <c r="R67" s="568"/>
      <c r="S67" s="568"/>
      <c r="T67" s="568"/>
      <c r="U67" s="568"/>
    </row>
    <row r="68" spans="1:40" ht="20.75" customHeight="1" x14ac:dyDescent="0.25">
      <c r="A68" s="569" t="s">
        <v>308</v>
      </c>
      <c r="B68" s="568"/>
      <c r="C68" s="568"/>
      <c r="D68" s="568"/>
      <c r="E68" s="568"/>
      <c r="F68" s="568"/>
      <c r="G68" s="568"/>
      <c r="H68" s="568"/>
      <c r="I68" s="568"/>
      <c r="J68" s="568"/>
      <c r="K68" s="568"/>
      <c r="L68" s="568"/>
      <c r="M68" s="568"/>
      <c r="N68" s="568"/>
      <c r="O68" s="568"/>
      <c r="P68" s="568"/>
      <c r="Q68" s="568"/>
      <c r="R68" s="568"/>
      <c r="S68" s="568"/>
      <c r="T68" s="568"/>
      <c r="U68" s="568"/>
    </row>
    <row r="69" spans="1:40" ht="13.25" customHeight="1" x14ac:dyDescent="0.25">
      <c r="A69" s="569" t="s">
        <v>309</v>
      </c>
      <c r="B69" s="568"/>
      <c r="C69" s="568"/>
      <c r="D69" s="568"/>
      <c r="E69" s="568"/>
      <c r="F69" s="568"/>
      <c r="G69" s="568"/>
      <c r="H69" s="568"/>
      <c r="I69" s="568"/>
      <c r="J69" s="568"/>
      <c r="K69" s="568"/>
      <c r="L69" s="568"/>
      <c r="M69" s="568"/>
      <c r="N69" s="568"/>
      <c r="O69" s="568"/>
      <c r="P69" s="568"/>
      <c r="Q69" s="568"/>
      <c r="R69" s="568"/>
      <c r="S69" s="568"/>
      <c r="T69" s="568"/>
      <c r="U69" s="568"/>
    </row>
    <row r="70" spans="1:40" ht="20.75" customHeight="1" x14ac:dyDescent="0.25">
      <c r="A70" s="569" t="s">
        <v>310</v>
      </c>
      <c r="B70" s="568"/>
      <c r="C70" s="568"/>
      <c r="D70" s="568"/>
      <c r="E70" s="568"/>
      <c r="F70" s="568"/>
      <c r="G70" s="568"/>
      <c r="H70" s="568"/>
      <c r="I70" s="568"/>
      <c r="J70" s="568"/>
      <c r="K70" s="568"/>
      <c r="L70" s="568"/>
      <c r="M70" s="568"/>
      <c r="N70" s="568"/>
      <c r="O70" s="568"/>
      <c r="P70" s="568"/>
      <c r="Q70" s="568"/>
      <c r="R70" s="568"/>
      <c r="S70" s="568"/>
      <c r="T70" s="568"/>
      <c r="U70" s="568"/>
    </row>
    <row r="71" spans="1:40" ht="13.25" customHeight="1" x14ac:dyDescent="0.25"/>
    <row r="72" spans="1:40" ht="16.649999999999999" customHeight="1" x14ac:dyDescent="0.25"/>
    <row r="73" spans="1:40" ht="16.649999999999999" customHeight="1" x14ac:dyDescent="0.25"/>
    <row r="74" spans="1:40" ht="16.649999999999999" customHeight="1" x14ac:dyDescent="0.25"/>
    <row r="75" spans="1:40" ht="16.649999999999999" customHeight="1" x14ac:dyDescent="0.25"/>
    <row r="76" spans="1:40" ht="16.649999999999999" customHeight="1" x14ac:dyDescent="0.25"/>
    <row r="77" spans="1:40" ht="16.649999999999999" customHeight="1" x14ac:dyDescent="0.25"/>
    <row r="78" spans="1:40" ht="16.649999999999999" customHeight="1" x14ac:dyDescent="0.25"/>
    <row r="79" spans="1:40" ht="16.649999999999999" customHeight="1" x14ac:dyDescent="0.25"/>
    <row r="80" spans="1:4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row r="101" ht="16.649999999999999" customHeight="1" x14ac:dyDescent="0.25"/>
    <row r="102" ht="16.649999999999999" customHeight="1" x14ac:dyDescent="0.25"/>
    <row r="103" ht="16.649999999999999" customHeight="1" x14ac:dyDescent="0.25"/>
    <row r="104" ht="16.649999999999999" customHeight="1" x14ac:dyDescent="0.25"/>
    <row r="105" ht="16.649999999999999" customHeight="1" x14ac:dyDescent="0.25"/>
    <row r="106" ht="16.649999999999999" customHeight="1" x14ac:dyDescent="0.25"/>
    <row r="107" ht="16.649999999999999" customHeight="1" x14ac:dyDescent="0.25"/>
    <row r="108" ht="16.649999999999999" customHeight="1" x14ac:dyDescent="0.25"/>
    <row r="109" ht="16.649999999999999" customHeight="1" x14ac:dyDescent="0.25"/>
    <row r="110" ht="16.649999999999999" customHeight="1" x14ac:dyDescent="0.25"/>
  </sheetData>
  <mergeCells count="7">
    <mergeCell ref="A1:A3"/>
    <mergeCell ref="A4:A5"/>
    <mergeCell ref="A69:U69"/>
    <mergeCell ref="A70:U70"/>
    <mergeCell ref="A67:U67"/>
    <mergeCell ref="A68:U68"/>
    <mergeCell ref="A66:U66"/>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134"/>
  <sheetViews>
    <sheetView workbookViewId="0">
      <pane xSplit="1" ySplit="7" topLeftCell="U8" activePane="bottomRight" state="frozen"/>
      <selection pane="topRight"/>
      <selection pane="bottomLeft"/>
      <selection pane="bottomRight" activeCell="A6" sqref="A6"/>
    </sheetView>
  </sheetViews>
  <sheetFormatPr defaultColWidth="13.08984375" defaultRowHeight="12.5" x14ac:dyDescent="0.25"/>
  <cols>
    <col min="1" max="1" width="93.81640625" customWidth="1"/>
    <col min="2" max="6" width="8.6328125" customWidth="1"/>
    <col min="7" max="7" width="0" hidden="1" customWidth="1"/>
    <col min="8" max="12" width="8.6328125" customWidth="1"/>
    <col min="13" max="13" width="0" hidden="1" customWidth="1"/>
    <col min="14" max="18" width="8.6328125" customWidth="1"/>
    <col min="19" max="19" width="0" hidden="1" customWidth="1"/>
    <col min="20" max="23" width="8.6328125" customWidth="1"/>
    <col min="24" max="24" width="9.26953125" customWidth="1"/>
    <col min="25" max="25" width="0" hidden="1" customWidth="1"/>
    <col min="26" max="30" width="9.26953125" customWidth="1"/>
    <col min="31" max="31" width="0" hidden="1" customWidth="1"/>
    <col min="32" max="36" width="9.26953125" customWidth="1"/>
    <col min="37" max="37" width="0" hidden="1" customWidth="1"/>
    <col min="38" max="40" width="9.26953125" customWidth="1"/>
  </cols>
  <sheetData>
    <row r="1" spans="1:41" ht="16.649999999999999" customHeight="1" x14ac:dyDescent="0.25">
      <c r="A1" s="578" t="s">
        <v>0</v>
      </c>
    </row>
    <row r="2" spans="1:41" ht="16.649999999999999" customHeight="1" x14ac:dyDescent="0.25">
      <c r="A2" s="568"/>
    </row>
    <row r="3" spans="1:41" ht="16.649999999999999" customHeight="1" x14ac:dyDescent="0.25">
      <c r="A3" s="568"/>
    </row>
    <row r="4" spans="1:41" ht="16.649999999999999" customHeight="1" x14ac:dyDescent="0.25">
      <c r="A4" s="569" t="s">
        <v>311</v>
      </c>
    </row>
    <row r="5" spans="1:41" ht="16.649999999999999" customHeight="1" x14ac:dyDescent="0.25">
      <c r="A5" s="568"/>
    </row>
    <row r="6" spans="1:41" ht="16.649999999999999" customHeight="1" x14ac:dyDescent="0.25">
      <c r="B6" s="4" t="s">
        <v>19</v>
      </c>
      <c r="C6" s="5" t="s">
        <v>20</v>
      </c>
      <c r="D6" s="5" t="s">
        <v>21</v>
      </c>
      <c r="E6" s="6" t="s">
        <v>22</v>
      </c>
      <c r="F6" s="3" t="s">
        <v>23</v>
      </c>
      <c r="G6" s="102"/>
      <c r="H6" s="4" t="s">
        <v>24</v>
      </c>
      <c r="I6" s="5" t="s">
        <v>25</v>
      </c>
      <c r="J6" s="5" t="s">
        <v>26</v>
      </c>
      <c r="K6" s="6" t="s">
        <v>27</v>
      </c>
      <c r="L6" s="3" t="s">
        <v>28</v>
      </c>
      <c r="M6" s="102"/>
      <c r="N6" s="4" t="s">
        <v>29</v>
      </c>
      <c r="O6" s="5" t="s">
        <v>30</v>
      </c>
      <c r="P6" s="5" t="s">
        <v>31</v>
      </c>
      <c r="Q6" s="6" t="s">
        <v>32</v>
      </c>
      <c r="R6" s="3" t="s">
        <v>33</v>
      </c>
      <c r="S6" s="102"/>
      <c r="T6" s="4" t="s">
        <v>34</v>
      </c>
      <c r="U6" s="5" t="s">
        <v>35</v>
      </c>
      <c r="V6" s="5" t="s">
        <v>36</v>
      </c>
      <c r="W6" s="6" t="s">
        <v>37</v>
      </c>
      <c r="X6" s="3" t="s">
        <v>38</v>
      </c>
      <c r="Y6" s="102"/>
      <c r="Z6" s="4" t="s">
        <v>39</v>
      </c>
      <c r="AA6" s="5" t="s">
        <v>40</v>
      </c>
      <c r="AB6" s="5" t="s">
        <v>41</v>
      </c>
      <c r="AC6" s="6" t="s">
        <v>42</v>
      </c>
      <c r="AD6" s="3" t="s">
        <v>43</v>
      </c>
      <c r="AE6" s="102"/>
      <c r="AF6" s="4" t="s">
        <v>44</v>
      </c>
      <c r="AG6" s="5" t="s">
        <v>45</v>
      </c>
      <c r="AH6" s="5" t="s">
        <v>46</v>
      </c>
      <c r="AI6" s="6" t="s">
        <v>47</v>
      </c>
      <c r="AJ6" s="3" t="s">
        <v>48</v>
      </c>
      <c r="AK6" s="102"/>
      <c r="AL6" s="4" t="s">
        <v>49</v>
      </c>
      <c r="AM6" s="6" t="s">
        <v>50</v>
      </c>
      <c r="AN6" s="3" t="s">
        <v>51</v>
      </c>
      <c r="AO6" s="104"/>
    </row>
    <row r="7" spans="1:41" ht="16.649999999999999" customHeight="1" x14ac:dyDescent="0.25">
      <c r="B7" s="9" t="s">
        <v>58</v>
      </c>
      <c r="C7" s="10" t="s">
        <v>59</v>
      </c>
      <c r="D7" s="10" t="s">
        <v>60</v>
      </c>
      <c r="E7" s="11" t="s">
        <v>61</v>
      </c>
      <c r="F7" s="8" t="s">
        <v>53</v>
      </c>
      <c r="G7" s="102"/>
      <c r="H7" s="9" t="s">
        <v>62</v>
      </c>
      <c r="I7" s="10" t="s">
        <v>63</v>
      </c>
      <c r="J7" s="10" t="s">
        <v>64</v>
      </c>
      <c r="K7" s="11" t="s">
        <v>65</v>
      </c>
      <c r="L7" s="8" t="s">
        <v>53</v>
      </c>
      <c r="M7" s="102"/>
      <c r="N7" s="9" t="s">
        <v>66</v>
      </c>
      <c r="O7" s="10" t="s">
        <v>67</v>
      </c>
      <c r="P7" s="10" t="s">
        <v>68</v>
      </c>
      <c r="Q7" s="11" t="s">
        <v>69</v>
      </c>
      <c r="R7" s="8" t="s">
        <v>53</v>
      </c>
      <c r="S7" s="102"/>
      <c r="T7" s="9" t="s">
        <v>70</v>
      </c>
      <c r="U7" s="10" t="s">
        <v>71</v>
      </c>
      <c r="V7" s="10" t="s">
        <v>72</v>
      </c>
      <c r="W7" s="11" t="s">
        <v>73</v>
      </c>
      <c r="X7" s="8" t="s">
        <v>53</v>
      </c>
      <c r="Y7" s="102"/>
      <c r="Z7" s="9" t="s">
        <v>74</v>
      </c>
      <c r="AA7" s="10" t="s">
        <v>75</v>
      </c>
      <c r="AB7" s="10" t="s">
        <v>76</v>
      </c>
      <c r="AC7" s="11" t="s">
        <v>77</v>
      </c>
      <c r="AD7" s="8" t="s">
        <v>53</v>
      </c>
      <c r="AE7" s="102"/>
      <c r="AF7" s="9" t="s">
        <v>78</v>
      </c>
      <c r="AG7" s="10" t="s">
        <v>79</v>
      </c>
      <c r="AH7" s="10" t="s">
        <v>80</v>
      </c>
      <c r="AI7" s="11" t="s">
        <v>81</v>
      </c>
      <c r="AJ7" s="8" t="s">
        <v>53</v>
      </c>
      <c r="AK7" s="102"/>
      <c r="AL7" s="9" t="s">
        <v>82</v>
      </c>
      <c r="AM7" s="11" t="s">
        <v>83</v>
      </c>
      <c r="AN7" s="8" t="s">
        <v>84</v>
      </c>
      <c r="AO7" s="104"/>
    </row>
    <row r="8" spans="1:41" ht="12.5" customHeight="1" x14ac:dyDescent="0.25">
      <c r="A8" s="7" t="s">
        <v>312</v>
      </c>
      <c r="B8" s="107"/>
      <c r="C8" s="108"/>
      <c r="D8" s="108"/>
      <c r="E8" s="109"/>
      <c r="F8" s="106"/>
      <c r="G8" s="102"/>
      <c r="H8" s="107"/>
      <c r="I8" s="108"/>
      <c r="J8" s="108"/>
      <c r="K8" s="109"/>
      <c r="L8" s="106"/>
      <c r="M8" s="102"/>
      <c r="N8" s="107"/>
      <c r="O8" s="108"/>
      <c r="P8" s="108"/>
      <c r="Q8" s="109"/>
      <c r="R8" s="106"/>
      <c r="S8" s="102"/>
      <c r="T8" s="107"/>
      <c r="U8" s="108"/>
      <c r="V8" s="108"/>
      <c r="W8" s="108"/>
      <c r="X8" s="106"/>
      <c r="Y8" s="102"/>
      <c r="Z8" s="108"/>
      <c r="AA8" s="108"/>
      <c r="AB8" s="108"/>
      <c r="AC8" s="108"/>
      <c r="AD8" s="320"/>
      <c r="AE8" s="102"/>
      <c r="AF8" s="108"/>
      <c r="AG8" s="108"/>
      <c r="AH8" s="108"/>
      <c r="AI8" s="108"/>
      <c r="AJ8" s="320"/>
      <c r="AK8" s="102"/>
      <c r="AL8" s="108"/>
      <c r="AM8" s="108"/>
      <c r="AN8" s="320"/>
      <c r="AO8" s="104"/>
    </row>
    <row r="9" spans="1:41" ht="12.5" customHeight="1" x14ac:dyDescent="0.25">
      <c r="A9" s="270" t="s">
        <v>293</v>
      </c>
      <c r="B9" s="115">
        <v>34875</v>
      </c>
      <c r="C9" s="116">
        <v>78874</v>
      </c>
      <c r="D9" s="116">
        <v>49441</v>
      </c>
      <c r="E9" s="117">
        <v>49412</v>
      </c>
      <c r="F9" s="118">
        <v>212602</v>
      </c>
      <c r="G9" s="102"/>
      <c r="H9" s="115">
        <v>46419</v>
      </c>
      <c r="I9" s="116">
        <v>115635</v>
      </c>
      <c r="J9" s="116">
        <v>75050</v>
      </c>
      <c r="K9" s="117">
        <v>72679</v>
      </c>
      <c r="L9" s="118">
        <v>309783</v>
      </c>
      <c r="M9" s="102"/>
      <c r="N9" s="115">
        <v>65540</v>
      </c>
      <c r="O9" s="116">
        <v>102511</v>
      </c>
      <c r="P9" s="116">
        <v>88097</v>
      </c>
      <c r="Q9" s="117">
        <v>93549</v>
      </c>
      <c r="R9" s="118">
        <v>349697</v>
      </c>
      <c r="S9" s="102"/>
      <c r="T9" s="119">
        <v>86748228.969999999</v>
      </c>
      <c r="U9" s="120">
        <v>137558316.59999999</v>
      </c>
      <c r="V9" s="120">
        <v>72609316.5</v>
      </c>
      <c r="W9" s="120">
        <v>65674000</v>
      </c>
      <c r="X9" s="122">
        <f>SUM(T9:W9)</f>
        <v>362589862.06999999</v>
      </c>
      <c r="Y9" s="102"/>
      <c r="Z9" s="120">
        <v>89380000</v>
      </c>
      <c r="AA9" s="120">
        <v>110554000</v>
      </c>
      <c r="AB9" s="120">
        <v>62726000</v>
      </c>
      <c r="AC9" s="120">
        <v>56024000</v>
      </c>
      <c r="AD9" s="122">
        <f>SUM(Z9:AC9)</f>
        <v>318684000</v>
      </c>
      <c r="AE9" s="102"/>
      <c r="AF9" s="120">
        <v>66920000</v>
      </c>
      <c r="AG9" s="120">
        <v>90766000</v>
      </c>
      <c r="AH9" s="120">
        <v>25534000</v>
      </c>
      <c r="AI9" s="120">
        <v>12101000</v>
      </c>
      <c r="AJ9" s="122">
        <v>195321000</v>
      </c>
      <c r="AK9" s="102"/>
      <c r="AL9" s="120">
        <v>30737000</v>
      </c>
      <c r="AM9" s="120">
        <v>55157000</v>
      </c>
      <c r="AN9" s="122">
        <v>85894000</v>
      </c>
      <c r="AO9" s="104"/>
    </row>
    <row r="10" spans="1:41" ht="12.5" customHeight="1" x14ac:dyDescent="0.3">
      <c r="A10" s="321" t="s">
        <v>313</v>
      </c>
      <c r="B10" s="561">
        <v>0.11859743863539</v>
      </c>
      <c r="C10" s="562">
        <v>0.20151711416169099</v>
      </c>
      <c r="D10" s="562">
        <v>0.14943720379146899</v>
      </c>
      <c r="E10" s="563">
        <v>0.14981959309905701</v>
      </c>
      <c r="F10" s="325">
        <v>0.157936767942852</v>
      </c>
      <c r="G10" s="394"/>
      <c r="H10" s="326" t="s">
        <v>314</v>
      </c>
      <c r="I10" s="327" t="s">
        <v>315</v>
      </c>
      <c r="J10" s="327" t="s">
        <v>316</v>
      </c>
      <c r="K10" s="328" t="s">
        <v>316</v>
      </c>
      <c r="L10" s="325">
        <v>0.21</v>
      </c>
      <c r="M10" s="394"/>
      <c r="N10" s="326" t="s">
        <v>281</v>
      </c>
      <c r="O10" s="327" t="s">
        <v>317</v>
      </c>
      <c r="P10" s="327" t="s">
        <v>318</v>
      </c>
      <c r="Q10" s="328" t="s">
        <v>319</v>
      </c>
      <c r="R10" s="325">
        <v>0.23</v>
      </c>
      <c r="S10" s="394"/>
      <c r="T10" s="322">
        <v>0.25278359768162201</v>
      </c>
      <c r="U10" s="323">
        <v>0.31746229561163603</v>
      </c>
      <c r="V10" s="323">
        <v>0.22955012487749399</v>
      </c>
      <c r="W10" s="323">
        <v>0.26859982413447597</v>
      </c>
      <c r="X10" s="329" t="s">
        <v>320</v>
      </c>
      <c r="Y10" s="394"/>
      <c r="Z10" s="323">
        <v>0.271431651639431</v>
      </c>
      <c r="AA10" s="323">
        <v>0.25646057771715403</v>
      </c>
      <c r="AB10" s="323">
        <v>0.19482241858587099</v>
      </c>
      <c r="AC10" s="323">
        <v>0.16195511717925701</v>
      </c>
      <c r="AD10" s="325">
        <v>0.23</v>
      </c>
      <c r="AE10" s="394"/>
      <c r="AF10" s="323">
        <v>0.191484491244134</v>
      </c>
      <c r="AG10" s="323">
        <v>0.20255113654114801</v>
      </c>
      <c r="AH10" s="323">
        <v>7.31180701915147E-2</v>
      </c>
      <c r="AI10" s="323">
        <v>3.28743082703295E-2</v>
      </c>
      <c r="AJ10" s="325">
        <v>0.128932496935459</v>
      </c>
      <c r="AK10" s="394"/>
      <c r="AL10" s="323">
        <v>8.3214888092936895E-2</v>
      </c>
      <c r="AM10" s="323">
        <v>0.12600517206718201</v>
      </c>
      <c r="AN10" s="325">
        <v>0.106422336622868</v>
      </c>
      <c r="AO10" s="104"/>
    </row>
    <row r="11" spans="1:41" ht="12.5" customHeight="1" x14ac:dyDescent="0.25">
      <c r="A11" s="244" t="s">
        <v>280</v>
      </c>
      <c r="B11" s="22">
        <v>8872</v>
      </c>
      <c r="C11" s="23">
        <v>8849</v>
      </c>
      <c r="D11" s="23">
        <v>7064</v>
      </c>
      <c r="E11" s="24">
        <v>8084</v>
      </c>
      <c r="F11" s="21">
        <v>32869</v>
      </c>
      <c r="G11" s="102"/>
      <c r="H11" s="22">
        <v>8468</v>
      </c>
      <c r="I11" s="23">
        <v>11982</v>
      </c>
      <c r="J11" s="23">
        <v>9114</v>
      </c>
      <c r="K11" s="24">
        <v>11565</v>
      </c>
      <c r="L11" s="21">
        <v>41129</v>
      </c>
      <c r="M11" s="102"/>
      <c r="N11" s="22">
        <v>10571</v>
      </c>
      <c r="O11" s="23">
        <v>11691</v>
      </c>
      <c r="P11" s="23">
        <v>8099</v>
      </c>
      <c r="Q11" s="24">
        <v>13113</v>
      </c>
      <c r="R11" s="21">
        <v>43474</v>
      </c>
      <c r="S11" s="102"/>
      <c r="T11" s="22">
        <v>10777</v>
      </c>
      <c r="U11" s="23">
        <v>16459</v>
      </c>
      <c r="V11" s="23">
        <v>8686</v>
      </c>
      <c r="W11" s="24">
        <v>3451</v>
      </c>
      <c r="X11" s="21">
        <v>39373</v>
      </c>
      <c r="Y11" s="102"/>
      <c r="Z11" s="25">
        <v>9715000</v>
      </c>
      <c r="AA11" s="37">
        <v>16457000</v>
      </c>
      <c r="AB11" s="37">
        <v>7560000</v>
      </c>
      <c r="AC11" s="38">
        <v>9412000</v>
      </c>
      <c r="AD11" s="28">
        <v>43144000</v>
      </c>
      <c r="AE11" s="102"/>
      <c r="AF11" s="25">
        <v>16283000</v>
      </c>
      <c r="AG11" s="37">
        <v>18605000</v>
      </c>
      <c r="AH11" s="37">
        <v>12392000</v>
      </c>
      <c r="AI11" s="38">
        <v>19494000</v>
      </c>
      <c r="AJ11" s="330">
        <v>66774000</v>
      </c>
      <c r="AK11" s="102"/>
      <c r="AL11" s="25">
        <v>14991000</v>
      </c>
      <c r="AM11" s="38">
        <v>19509000</v>
      </c>
      <c r="AN11" s="330">
        <v>34500000</v>
      </c>
      <c r="AO11" s="104"/>
    </row>
    <row r="12" spans="1:41" ht="12.5" customHeight="1" x14ac:dyDescent="0.3">
      <c r="A12" s="321" t="s">
        <v>321</v>
      </c>
      <c r="B12" s="322">
        <v>0.121779473734781</v>
      </c>
      <c r="C12" s="323">
        <v>0.10719693757647</v>
      </c>
      <c r="D12" s="323">
        <v>9.1601073693219404E-2</v>
      </c>
      <c r="E12" s="324">
        <v>9.4363188551284602E-2</v>
      </c>
      <c r="F12" s="325">
        <v>0.103300564446176</v>
      </c>
      <c r="G12" s="394"/>
      <c r="H12" s="326" t="s">
        <v>322</v>
      </c>
      <c r="I12" s="327" t="s">
        <v>283</v>
      </c>
      <c r="J12" s="327" t="s">
        <v>322</v>
      </c>
      <c r="K12" s="328" t="s">
        <v>283</v>
      </c>
      <c r="L12" s="329" t="s">
        <v>288</v>
      </c>
      <c r="M12" s="394"/>
      <c r="N12" s="326" t="s">
        <v>288</v>
      </c>
      <c r="O12" s="327" t="s">
        <v>288</v>
      </c>
      <c r="P12" s="327" t="s">
        <v>289</v>
      </c>
      <c r="Q12" s="328" t="s">
        <v>283</v>
      </c>
      <c r="R12" s="329" t="s">
        <v>288</v>
      </c>
      <c r="S12" s="394"/>
      <c r="T12" s="326" t="s">
        <v>288</v>
      </c>
      <c r="U12" s="327" t="s">
        <v>314</v>
      </c>
      <c r="V12" s="327" t="s">
        <v>285</v>
      </c>
      <c r="W12" s="328" t="s">
        <v>323</v>
      </c>
      <c r="X12" s="329" t="s">
        <v>322</v>
      </c>
      <c r="Y12" s="394"/>
      <c r="Z12" s="322">
        <v>9.7041313728623901E-2</v>
      </c>
      <c r="AA12" s="323">
        <v>0.13510828694809801</v>
      </c>
      <c r="AB12" s="323">
        <v>8.0428098769109696E-2</v>
      </c>
      <c r="AC12" s="324">
        <v>8.8917440553230503E-2</v>
      </c>
      <c r="AD12" s="325">
        <v>0.102293688917551</v>
      </c>
      <c r="AE12" s="394"/>
      <c r="AF12" s="322">
        <v>0.12989302551911699</v>
      </c>
      <c r="AG12" s="323">
        <v>0.13511845105814299</v>
      </c>
      <c r="AH12" s="323">
        <v>0.10330110036678899</v>
      </c>
      <c r="AI12" s="324">
        <v>0.13543048888086101</v>
      </c>
      <c r="AJ12" s="325">
        <v>0.12671742397789601</v>
      </c>
      <c r="AK12" s="394"/>
      <c r="AL12" s="322">
        <v>0.11296995455881401</v>
      </c>
      <c r="AM12" s="324">
        <v>0.13128709673077699</v>
      </c>
      <c r="AN12" s="325">
        <v>0.12264617112873601</v>
      </c>
      <c r="AO12" s="104"/>
    </row>
    <row r="13" spans="1:41" ht="12.5" customHeight="1" x14ac:dyDescent="0.25">
      <c r="A13" s="244" t="s">
        <v>282</v>
      </c>
      <c r="B13" s="22">
        <v>9491</v>
      </c>
      <c r="C13" s="23">
        <v>12840</v>
      </c>
      <c r="D13" s="23">
        <v>11058</v>
      </c>
      <c r="E13" s="24">
        <v>17625</v>
      </c>
      <c r="F13" s="21">
        <v>51014</v>
      </c>
      <c r="G13" s="102"/>
      <c r="H13" s="22">
        <v>12223</v>
      </c>
      <c r="I13" s="23">
        <v>16777</v>
      </c>
      <c r="J13" s="23">
        <v>15029</v>
      </c>
      <c r="K13" s="24">
        <v>19500</v>
      </c>
      <c r="L13" s="21">
        <v>63529</v>
      </c>
      <c r="M13" s="102"/>
      <c r="N13" s="22">
        <v>11846</v>
      </c>
      <c r="O13" s="23">
        <v>16368</v>
      </c>
      <c r="P13" s="23">
        <v>15658</v>
      </c>
      <c r="Q13" s="24">
        <v>20125</v>
      </c>
      <c r="R13" s="21">
        <v>63997</v>
      </c>
      <c r="S13" s="102"/>
      <c r="T13" s="22">
        <v>13634</v>
      </c>
      <c r="U13" s="23">
        <v>18105</v>
      </c>
      <c r="V13" s="23">
        <v>10934</v>
      </c>
      <c r="W13" s="24">
        <v>8933</v>
      </c>
      <c r="X13" s="21">
        <v>51606</v>
      </c>
      <c r="Y13" s="102"/>
      <c r="Z13" s="25">
        <v>12183000</v>
      </c>
      <c r="AA13" s="37">
        <v>12569000</v>
      </c>
      <c r="AB13" s="37">
        <v>6475000</v>
      </c>
      <c r="AC13" s="38">
        <v>11899000</v>
      </c>
      <c r="AD13" s="28">
        <v>43126000</v>
      </c>
      <c r="AE13" s="102"/>
      <c r="AF13" s="25">
        <v>14389000</v>
      </c>
      <c r="AG13" s="37">
        <v>16358000</v>
      </c>
      <c r="AH13" s="37">
        <v>11923000</v>
      </c>
      <c r="AI13" s="38">
        <v>15994000</v>
      </c>
      <c r="AJ13" s="330">
        <v>58664000</v>
      </c>
      <c r="AK13" s="102"/>
      <c r="AL13" s="25">
        <v>12220000</v>
      </c>
      <c r="AM13" s="38">
        <v>13681000</v>
      </c>
      <c r="AN13" s="330">
        <v>25901000</v>
      </c>
      <c r="AO13" s="104"/>
    </row>
    <row r="14" spans="1:41" ht="12.5" customHeight="1" x14ac:dyDescent="0.3">
      <c r="A14" s="321" t="s">
        <v>321</v>
      </c>
      <c r="B14" s="322">
        <v>0.16058134813210601</v>
      </c>
      <c r="C14" s="323">
        <v>0.18385142971692001</v>
      </c>
      <c r="D14" s="323">
        <v>0.16918863507703599</v>
      </c>
      <c r="E14" s="324">
        <v>0.23153317656949901</v>
      </c>
      <c r="F14" s="325">
        <v>0.188643801423685</v>
      </c>
      <c r="G14" s="394"/>
      <c r="H14" s="326" t="s">
        <v>324</v>
      </c>
      <c r="I14" s="327" t="s">
        <v>325</v>
      </c>
      <c r="J14" s="327" t="s">
        <v>316</v>
      </c>
      <c r="K14" s="328" t="s">
        <v>318</v>
      </c>
      <c r="L14" s="329" t="s">
        <v>325</v>
      </c>
      <c r="M14" s="394"/>
      <c r="N14" s="326" t="s">
        <v>281</v>
      </c>
      <c r="O14" s="327" t="s">
        <v>316</v>
      </c>
      <c r="P14" s="327" t="s">
        <v>325</v>
      </c>
      <c r="Q14" s="328" t="s">
        <v>318</v>
      </c>
      <c r="R14" s="329" t="s">
        <v>325</v>
      </c>
      <c r="S14" s="394"/>
      <c r="T14" s="326" t="s">
        <v>316</v>
      </c>
      <c r="U14" s="327" t="s">
        <v>326</v>
      </c>
      <c r="V14" s="327" t="s">
        <v>327</v>
      </c>
      <c r="W14" s="328" t="s">
        <v>316</v>
      </c>
      <c r="X14" s="329" t="s">
        <v>316</v>
      </c>
      <c r="Y14" s="394"/>
      <c r="Z14" s="322">
        <v>0.18337673284465</v>
      </c>
      <c r="AA14" s="323">
        <v>0.16493884835441699</v>
      </c>
      <c r="AB14" s="323">
        <v>0.10801568104095401</v>
      </c>
      <c r="AC14" s="324">
        <v>0.16311619235619901</v>
      </c>
      <c r="AD14" s="325">
        <v>0.15651788889937401</v>
      </c>
      <c r="AE14" s="394"/>
      <c r="AF14" s="322">
        <v>0.197596814062071</v>
      </c>
      <c r="AG14" s="323">
        <v>0.18149339842449799</v>
      </c>
      <c r="AH14" s="323">
        <v>0.15821180716816399</v>
      </c>
      <c r="AI14" s="324">
        <v>0.17522102564664399</v>
      </c>
      <c r="AJ14" s="325">
        <v>0.17799083710064001</v>
      </c>
      <c r="AK14" s="394"/>
      <c r="AL14" s="322">
        <v>0.159066946096872</v>
      </c>
      <c r="AM14" s="324">
        <v>0.153140951016388</v>
      </c>
      <c r="AN14" s="325">
        <v>0.15588081295626499</v>
      </c>
      <c r="AO14" s="104"/>
    </row>
    <row r="15" spans="1:41" ht="12.5" customHeight="1" x14ac:dyDescent="0.25">
      <c r="A15" s="270" t="s">
        <v>328</v>
      </c>
      <c r="B15" s="331" t="s">
        <v>116</v>
      </c>
      <c r="C15" s="332" t="s">
        <v>116</v>
      </c>
      <c r="D15" s="23">
        <v>-1497</v>
      </c>
      <c r="E15" s="24">
        <v>2430</v>
      </c>
      <c r="F15" s="21">
        <v>933</v>
      </c>
      <c r="G15" s="102"/>
      <c r="H15" s="22">
        <v>2706</v>
      </c>
      <c r="I15" s="23">
        <v>19367</v>
      </c>
      <c r="J15" s="23">
        <v>2136</v>
      </c>
      <c r="K15" s="24">
        <v>5229</v>
      </c>
      <c r="L15" s="21">
        <v>29438</v>
      </c>
      <c r="M15" s="102"/>
      <c r="N15" s="22">
        <v>-16468</v>
      </c>
      <c r="O15" s="23">
        <v>26634</v>
      </c>
      <c r="P15" s="23">
        <v>113</v>
      </c>
      <c r="Q15" s="24">
        <v>7020</v>
      </c>
      <c r="R15" s="21">
        <v>17299</v>
      </c>
      <c r="S15" s="102"/>
      <c r="T15" s="22">
        <v>-9850</v>
      </c>
      <c r="U15" s="23">
        <v>28099</v>
      </c>
      <c r="V15" s="23">
        <v>-1244</v>
      </c>
      <c r="W15" s="24">
        <v>-9400</v>
      </c>
      <c r="X15" s="21">
        <v>7605</v>
      </c>
      <c r="Y15" s="102"/>
      <c r="Z15" s="25">
        <v>-10671000</v>
      </c>
      <c r="AA15" s="37">
        <v>18728000</v>
      </c>
      <c r="AB15" s="37">
        <v>-3324000</v>
      </c>
      <c r="AC15" s="38">
        <v>6911000</v>
      </c>
      <c r="AD15" s="28">
        <v>11644000</v>
      </c>
      <c r="AE15" s="102"/>
      <c r="AF15" s="25">
        <v>-8048000</v>
      </c>
      <c r="AG15" s="37">
        <v>31599000</v>
      </c>
      <c r="AH15" s="37">
        <v>-898000</v>
      </c>
      <c r="AI15" s="38">
        <v>4192000</v>
      </c>
      <c r="AJ15" s="330">
        <v>26845000</v>
      </c>
      <c r="AK15" s="102"/>
      <c r="AL15" s="25">
        <v>-1297000</v>
      </c>
      <c r="AM15" s="38">
        <v>24783000</v>
      </c>
      <c r="AN15" s="330">
        <v>23486000</v>
      </c>
      <c r="AO15" s="104"/>
    </row>
    <row r="16" spans="1:41" ht="12.5" customHeight="1" x14ac:dyDescent="0.3">
      <c r="A16" s="321" t="s">
        <v>321</v>
      </c>
      <c r="B16" s="326" t="s">
        <v>116</v>
      </c>
      <c r="C16" s="327" t="s">
        <v>116</v>
      </c>
      <c r="D16" s="323">
        <v>-2.5447066022982301E-2</v>
      </c>
      <c r="E16" s="324">
        <v>4.5096874768020198E-2</v>
      </c>
      <c r="F16" s="325">
        <v>8.2777344027255301E-3</v>
      </c>
      <c r="G16" s="394"/>
      <c r="H16" s="326" t="s">
        <v>323</v>
      </c>
      <c r="I16" s="327" t="s">
        <v>329</v>
      </c>
      <c r="J16" s="327" t="s">
        <v>330</v>
      </c>
      <c r="K16" s="328" t="s">
        <v>285</v>
      </c>
      <c r="L16" s="329" t="s">
        <v>322</v>
      </c>
      <c r="M16" s="394"/>
      <c r="N16" s="322">
        <v>-0.25</v>
      </c>
      <c r="O16" s="327" t="s">
        <v>325</v>
      </c>
      <c r="P16" s="327" t="s">
        <v>331</v>
      </c>
      <c r="Q16" s="328" t="s">
        <v>288</v>
      </c>
      <c r="R16" s="329" t="s">
        <v>323</v>
      </c>
      <c r="S16" s="394"/>
      <c r="T16" s="322">
        <v>-0.14000000000000001</v>
      </c>
      <c r="U16" s="327" t="s">
        <v>317</v>
      </c>
      <c r="V16" s="323">
        <v>-0.02</v>
      </c>
      <c r="W16" s="324">
        <v>-0.28999999999999998</v>
      </c>
      <c r="X16" s="329" t="s">
        <v>330</v>
      </c>
      <c r="Y16" s="394"/>
      <c r="Z16" s="322">
        <v>-0.15774069091930401</v>
      </c>
      <c r="AA16" s="323">
        <v>0.163289505806857</v>
      </c>
      <c r="AB16" s="323">
        <v>-5.3423336547733798E-2</v>
      </c>
      <c r="AC16" s="324">
        <v>0.100207345542071</v>
      </c>
      <c r="AD16" s="325">
        <v>3.71386287668087E-2</v>
      </c>
      <c r="AE16" s="394"/>
      <c r="AF16" s="322">
        <v>-0.11619311619311599</v>
      </c>
      <c r="AG16" s="323">
        <v>0.25336561976314398</v>
      </c>
      <c r="AH16" s="323">
        <v>-1.24302700607671E-2</v>
      </c>
      <c r="AI16" s="324">
        <v>5.5443868373717099E-2</v>
      </c>
      <c r="AJ16" s="325">
        <v>7.85327295279553E-2</v>
      </c>
      <c r="AK16" s="394"/>
      <c r="AL16" s="322">
        <v>-1.58817623001004E-2</v>
      </c>
      <c r="AM16" s="324">
        <v>0.20546173551869101</v>
      </c>
      <c r="AN16" s="325">
        <v>0.11610236940584399</v>
      </c>
      <c r="AO16" s="104"/>
    </row>
    <row r="17" spans="1:41" ht="12.5" customHeight="1" x14ac:dyDescent="0.25">
      <c r="A17" s="270" t="s">
        <v>287</v>
      </c>
      <c r="B17" s="22">
        <v>-1705</v>
      </c>
      <c r="C17" s="23">
        <v>5184</v>
      </c>
      <c r="D17" s="23">
        <v>-904</v>
      </c>
      <c r="E17" s="24">
        <v>-1559</v>
      </c>
      <c r="F17" s="21">
        <v>1016</v>
      </c>
      <c r="G17" s="102"/>
      <c r="H17" s="22">
        <v>-330</v>
      </c>
      <c r="I17" s="23">
        <v>-3009</v>
      </c>
      <c r="J17" s="23">
        <v>-3419</v>
      </c>
      <c r="K17" s="24">
        <v>-3845</v>
      </c>
      <c r="L17" s="21">
        <v>-10603</v>
      </c>
      <c r="M17" s="102"/>
      <c r="N17" s="22">
        <v>-4722</v>
      </c>
      <c r="O17" s="23">
        <v>-2294</v>
      </c>
      <c r="P17" s="23">
        <v>-1149</v>
      </c>
      <c r="Q17" s="24">
        <v>1848</v>
      </c>
      <c r="R17" s="21">
        <v>-6317</v>
      </c>
      <c r="S17" s="102"/>
      <c r="T17" s="22">
        <v>1717</v>
      </c>
      <c r="U17" s="23">
        <v>3668</v>
      </c>
      <c r="V17" s="23">
        <v>3187</v>
      </c>
      <c r="W17" s="24">
        <v>8902</v>
      </c>
      <c r="X17" s="21">
        <v>17474</v>
      </c>
      <c r="Y17" s="102"/>
      <c r="Z17" s="25">
        <v>8609000</v>
      </c>
      <c r="AA17" s="37">
        <v>10657000</v>
      </c>
      <c r="AB17" s="37">
        <v>6515000</v>
      </c>
      <c r="AC17" s="38">
        <v>5926000</v>
      </c>
      <c r="AD17" s="28">
        <v>31707000</v>
      </c>
      <c r="AE17" s="102"/>
      <c r="AF17" s="25">
        <v>4891000</v>
      </c>
      <c r="AG17" s="37">
        <v>6264000</v>
      </c>
      <c r="AH17" s="37">
        <v>6044000</v>
      </c>
      <c r="AI17" s="38">
        <v>6028000</v>
      </c>
      <c r="AJ17" s="330">
        <v>23227000</v>
      </c>
      <c r="AK17" s="102"/>
      <c r="AL17" s="25">
        <v>6178000</v>
      </c>
      <c r="AM17" s="38">
        <v>5406000</v>
      </c>
      <c r="AN17" s="330">
        <v>11584000</v>
      </c>
      <c r="AO17" s="104"/>
    </row>
    <row r="18" spans="1:41" ht="12.5" customHeight="1" x14ac:dyDescent="0.3">
      <c r="A18" s="321" t="s">
        <v>321</v>
      </c>
      <c r="B18" s="322">
        <v>-9.0657733822512895E-2</v>
      </c>
      <c r="C18" s="323">
        <v>0.15039600800719499</v>
      </c>
      <c r="D18" s="323">
        <v>-4.5238452684782098E-2</v>
      </c>
      <c r="E18" s="324">
        <v>-7.6459048553212394E-2</v>
      </c>
      <c r="F18" s="325">
        <v>1.0849021345663099E-2</v>
      </c>
      <c r="G18" s="394"/>
      <c r="H18" s="322">
        <v>-0.02</v>
      </c>
      <c r="I18" s="323">
        <v>-0.4</v>
      </c>
      <c r="J18" s="323">
        <v>-0.49</v>
      </c>
      <c r="K18" s="324">
        <v>-0.55000000000000004</v>
      </c>
      <c r="L18" s="325">
        <v>-0.26</v>
      </c>
      <c r="M18" s="394"/>
      <c r="N18" s="322">
        <v>-0.61</v>
      </c>
      <c r="O18" s="323">
        <v>-0.05</v>
      </c>
      <c r="P18" s="323">
        <v>-0.03</v>
      </c>
      <c r="Q18" s="328" t="s">
        <v>332</v>
      </c>
      <c r="R18" s="325">
        <v>-0.05</v>
      </c>
      <c r="S18" s="394"/>
      <c r="T18" s="326" t="s">
        <v>332</v>
      </c>
      <c r="U18" s="327" t="s">
        <v>289</v>
      </c>
      <c r="V18" s="327" t="s">
        <v>285</v>
      </c>
      <c r="W18" s="328" t="s">
        <v>326</v>
      </c>
      <c r="X18" s="329" t="s">
        <v>288</v>
      </c>
      <c r="Y18" s="394"/>
      <c r="Z18" s="322">
        <v>0.19800818804912801</v>
      </c>
      <c r="AA18" s="323">
        <v>0.19248622776122101</v>
      </c>
      <c r="AB18" s="323">
        <v>0.14785983387045501</v>
      </c>
      <c r="AC18" s="324">
        <v>0.12061140170557499</v>
      </c>
      <c r="AD18" s="325">
        <v>0.16510794738541301</v>
      </c>
      <c r="AE18" s="394"/>
      <c r="AF18" s="322">
        <v>0.10217041632721301</v>
      </c>
      <c r="AG18" s="323">
        <v>0.108525788735079</v>
      </c>
      <c r="AH18" s="323">
        <v>0.124654539454688</v>
      </c>
      <c r="AI18" s="324">
        <v>0.11640211640211599</v>
      </c>
      <c r="AJ18" s="325">
        <v>0.112828010997659</v>
      </c>
      <c r="AK18" s="394"/>
      <c r="AL18" s="322">
        <v>0.119204275763598</v>
      </c>
      <c r="AM18" s="324">
        <v>9.0103003433447806E-2</v>
      </c>
      <c r="AN18" s="325">
        <v>0.103590431477755</v>
      </c>
      <c r="AO18" s="104"/>
    </row>
    <row r="19" spans="1:41" ht="12.5" customHeight="1" x14ac:dyDescent="0.25">
      <c r="A19" s="7" t="s">
        <v>333</v>
      </c>
      <c r="B19" s="333">
        <v>51533</v>
      </c>
      <c r="C19" s="334">
        <v>105747</v>
      </c>
      <c r="D19" s="334">
        <v>65162</v>
      </c>
      <c r="E19" s="335">
        <v>75992</v>
      </c>
      <c r="F19" s="336">
        <v>298434</v>
      </c>
      <c r="G19" s="102"/>
      <c r="H19" s="337">
        <v>69486</v>
      </c>
      <c r="I19" s="338">
        <v>160752</v>
      </c>
      <c r="J19" s="338">
        <v>97910</v>
      </c>
      <c r="K19" s="339">
        <v>105128</v>
      </c>
      <c r="L19" s="336">
        <v>433276</v>
      </c>
      <c r="M19" s="102"/>
      <c r="N19" s="337">
        <v>66767</v>
      </c>
      <c r="O19" s="338">
        <v>154910</v>
      </c>
      <c r="P19" s="338">
        <v>110818</v>
      </c>
      <c r="Q19" s="339">
        <v>135655</v>
      </c>
      <c r="R19" s="336">
        <v>468150</v>
      </c>
      <c r="S19" s="102"/>
      <c r="T19" s="340">
        <v>103026228.97</v>
      </c>
      <c r="U19" s="341">
        <v>203889316.59999999</v>
      </c>
      <c r="V19" s="341">
        <v>94172316.5</v>
      </c>
      <c r="W19" s="342">
        <v>77560000</v>
      </c>
      <c r="X19" s="343">
        <f>SUM(T19:W19)</f>
        <v>478647862.06999999</v>
      </c>
      <c r="Y19" s="102"/>
      <c r="Z19" s="344">
        <v>109216000</v>
      </c>
      <c r="AA19" s="345">
        <v>168965000</v>
      </c>
      <c r="AB19" s="345">
        <v>79952000</v>
      </c>
      <c r="AC19" s="342">
        <v>90172000</v>
      </c>
      <c r="AD19" s="343">
        <f>SUM(Z19:AC19)</f>
        <v>448305000</v>
      </c>
      <c r="AE19" s="102"/>
      <c r="AF19" s="344">
        <v>94435000</v>
      </c>
      <c r="AG19" s="345">
        <v>163592000</v>
      </c>
      <c r="AH19" s="345">
        <v>54995000</v>
      </c>
      <c r="AI19" s="342">
        <v>57809000</v>
      </c>
      <c r="AJ19" s="131">
        <v>370831000</v>
      </c>
      <c r="AK19" s="102"/>
      <c r="AL19" s="344">
        <v>62829000</v>
      </c>
      <c r="AM19" s="342">
        <v>118536000</v>
      </c>
      <c r="AN19" s="131">
        <v>181365000</v>
      </c>
      <c r="AO19" s="104"/>
    </row>
    <row r="20" spans="1:41" ht="12.5" customHeight="1" x14ac:dyDescent="0.25">
      <c r="A20" s="270" t="s">
        <v>334</v>
      </c>
      <c r="B20" s="346">
        <v>-24343</v>
      </c>
      <c r="C20" s="347">
        <v>-24035</v>
      </c>
      <c r="D20" s="347">
        <v>-23739</v>
      </c>
      <c r="E20" s="348">
        <v>-23779</v>
      </c>
      <c r="F20" s="21">
        <v>-95895</v>
      </c>
      <c r="G20" s="102"/>
      <c r="H20" s="22">
        <v>-27708</v>
      </c>
      <c r="I20" s="23">
        <v>-27547</v>
      </c>
      <c r="J20" s="23">
        <v>-28616</v>
      </c>
      <c r="K20" s="24">
        <v>-28968</v>
      </c>
      <c r="L20" s="21">
        <v>-112839</v>
      </c>
      <c r="M20" s="102"/>
      <c r="N20" s="22">
        <v>-30765</v>
      </c>
      <c r="O20" s="23">
        <v>-29811</v>
      </c>
      <c r="P20" s="23">
        <v>-31151</v>
      </c>
      <c r="Q20" s="24">
        <v>-29340</v>
      </c>
      <c r="R20" s="21">
        <v>-121067</v>
      </c>
      <c r="S20" s="102"/>
      <c r="T20" s="25">
        <v>-33597330.200000003</v>
      </c>
      <c r="U20" s="37">
        <v>-34330758.369999997</v>
      </c>
      <c r="V20" s="37">
        <v>-33474571.140000001</v>
      </c>
      <c r="W20" s="27">
        <v>-28323000</v>
      </c>
      <c r="X20" s="28">
        <f>SUM(T20:W20)</f>
        <v>-129725659.70999999</v>
      </c>
      <c r="Y20" s="102"/>
      <c r="Z20" s="58">
        <v>-29093000</v>
      </c>
      <c r="AA20" s="26">
        <v>-28713000</v>
      </c>
      <c r="AB20" s="26">
        <v>-31235000</v>
      </c>
      <c r="AC20" s="27">
        <v>-33708000</v>
      </c>
      <c r="AD20" s="28">
        <f>SUM(Z20:AC20)</f>
        <v>-122749000</v>
      </c>
      <c r="AE20" s="102"/>
      <c r="AF20" s="58">
        <v>-33022000</v>
      </c>
      <c r="AG20" s="26">
        <v>-32802000</v>
      </c>
      <c r="AH20" s="26">
        <v>-34264000</v>
      </c>
      <c r="AI20" s="27">
        <v>-37027000</v>
      </c>
      <c r="AJ20" s="28">
        <v>-137115000</v>
      </c>
      <c r="AK20" s="102"/>
      <c r="AL20" s="58">
        <v>-35535000</v>
      </c>
      <c r="AM20" s="27">
        <v>-35569000</v>
      </c>
      <c r="AN20" s="28">
        <v>-71104000</v>
      </c>
      <c r="AO20" s="104"/>
    </row>
    <row r="21" spans="1:41" ht="12.5" customHeight="1" x14ac:dyDescent="0.25">
      <c r="A21" s="270" t="s">
        <v>335</v>
      </c>
      <c r="B21" s="40">
        <v>-1457</v>
      </c>
      <c r="C21" s="41">
        <v>-5305</v>
      </c>
      <c r="D21" s="41">
        <v>-2011</v>
      </c>
      <c r="E21" s="42">
        <v>-4573</v>
      </c>
      <c r="F21" s="39">
        <v>-13346</v>
      </c>
      <c r="G21" s="102"/>
      <c r="H21" s="40">
        <v>-2072</v>
      </c>
      <c r="I21" s="41">
        <v>-7486</v>
      </c>
      <c r="J21" s="41">
        <v>-8600</v>
      </c>
      <c r="K21" s="42">
        <v>-7040</v>
      </c>
      <c r="L21" s="39">
        <v>-25198</v>
      </c>
      <c r="M21" s="102"/>
      <c r="N21" s="40">
        <v>-4068</v>
      </c>
      <c r="O21" s="41">
        <v>11138</v>
      </c>
      <c r="P21" s="41">
        <v>-150</v>
      </c>
      <c r="Q21" s="42">
        <v>-3149</v>
      </c>
      <c r="R21" s="39">
        <v>3771</v>
      </c>
      <c r="S21" s="102"/>
      <c r="T21" s="40">
        <v>499</v>
      </c>
      <c r="U21" s="41">
        <v>-2774</v>
      </c>
      <c r="V21" s="41">
        <v>-3698</v>
      </c>
      <c r="W21" s="42">
        <v>-954</v>
      </c>
      <c r="X21" s="39">
        <v>-6927</v>
      </c>
      <c r="Y21" s="102"/>
      <c r="Z21" s="43">
        <v>-1150000</v>
      </c>
      <c r="AA21" s="44">
        <v>-494000</v>
      </c>
      <c r="AB21" s="44">
        <v>-1302000</v>
      </c>
      <c r="AC21" s="45">
        <v>-3672000</v>
      </c>
      <c r="AD21" s="46">
        <v>-6618000</v>
      </c>
      <c r="AE21" s="102"/>
      <c r="AF21" s="43">
        <v>-1131000</v>
      </c>
      <c r="AG21" s="44">
        <v>-1901000</v>
      </c>
      <c r="AH21" s="44">
        <v>-1820000</v>
      </c>
      <c r="AI21" s="45">
        <v>-1991000</v>
      </c>
      <c r="AJ21" s="46">
        <v>-6843000</v>
      </c>
      <c r="AK21" s="102"/>
      <c r="AL21" s="43">
        <v>957000</v>
      </c>
      <c r="AM21" s="45">
        <v>1767000</v>
      </c>
      <c r="AN21" s="46">
        <v>2724000</v>
      </c>
      <c r="AO21" s="104"/>
    </row>
    <row r="22" spans="1:41" ht="12.5" customHeight="1" x14ac:dyDescent="0.25">
      <c r="A22" s="270" t="s">
        <v>336</v>
      </c>
      <c r="B22" s="40">
        <v>7467</v>
      </c>
      <c r="C22" s="41">
        <v>10676</v>
      </c>
      <c r="D22" s="41">
        <v>6165</v>
      </c>
      <c r="E22" s="42">
        <v>8423</v>
      </c>
      <c r="F22" s="39">
        <v>32731</v>
      </c>
      <c r="G22" s="102"/>
      <c r="H22" s="40">
        <v>6769</v>
      </c>
      <c r="I22" s="41">
        <v>11801</v>
      </c>
      <c r="J22" s="41">
        <v>12774</v>
      </c>
      <c r="K22" s="42">
        <v>11003</v>
      </c>
      <c r="L22" s="39">
        <v>42347</v>
      </c>
      <c r="M22" s="102"/>
      <c r="N22" s="40">
        <v>8917</v>
      </c>
      <c r="O22" s="41">
        <v>-5612</v>
      </c>
      <c r="P22" s="41">
        <v>4504</v>
      </c>
      <c r="Q22" s="42">
        <v>7594</v>
      </c>
      <c r="R22" s="39">
        <v>15403</v>
      </c>
      <c r="S22" s="102"/>
      <c r="T22" s="40">
        <v>4750</v>
      </c>
      <c r="U22" s="41">
        <v>8325</v>
      </c>
      <c r="V22" s="41">
        <v>8908</v>
      </c>
      <c r="W22" s="42">
        <v>11269</v>
      </c>
      <c r="X22" s="39">
        <v>33252</v>
      </c>
      <c r="Y22" s="102"/>
      <c r="Z22" s="43">
        <v>8283000</v>
      </c>
      <c r="AA22" s="44">
        <v>5243000</v>
      </c>
      <c r="AB22" s="44">
        <v>9545000</v>
      </c>
      <c r="AC22" s="45">
        <v>13963000</v>
      </c>
      <c r="AD22" s="46">
        <v>37034000</v>
      </c>
      <c r="AE22" s="102"/>
      <c r="AF22" s="43">
        <v>11006000</v>
      </c>
      <c r="AG22" s="44">
        <v>12505000</v>
      </c>
      <c r="AH22" s="44">
        <v>12704000</v>
      </c>
      <c r="AI22" s="45">
        <v>13551000</v>
      </c>
      <c r="AJ22" s="46">
        <v>49766000</v>
      </c>
      <c r="AK22" s="102"/>
      <c r="AL22" s="43">
        <v>10475000</v>
      </c>
      <c r="AM22" s="45">
        <v>11547000</v>
      </c>
      <c r="AN22" s="46">
        <v>22022000</v>
      </c>
      <c r="AO22" s="104"/>
    </row>
    <row r="23" spans="1:41" ht="12.5" customHeight="1" x14ac:dyDescent="0.25">
      <c r="A23" s="270" t="s">
        <v>337</v>
      </c>
      <c r="B23" s="30">
        <v>1888</v>
      </c>
      <c r="C23" s="31">
        <v>6839</v>
      </c>
      <c r="D23" s="31">
        <v>4591</v>
      </c>
      <c r="E23" s="32">
        <v>3156</v>
      </c>
      <c r="F23" s="29">
        <v>16474</v>
      </c>
      <c r="G23" s="102"/>
      <c r="H23" s="30">
        <v>-634</v>
      </c>
      <c r="I23" s="31">
        <v>-3513</v>
      </c>
      <c r="J23" s="31">
        <v>-4811</v>
      </c>
      <c r="K23" s="32">
        <v>-2487</v>
      </c>
      <c r="L23" s="29">
        <v>-11445</v>
      </c>
      <c r="M23" s="102"/>
      <c r="N23" s="30">
        <v>1607</v>
      </c>
      <c r="O23" s="31">
        <v>7446</v>
      </c>
      <c r="P23" s="31">
        <v>4836</v>
      </c>
      <c r="Q23" s="32">
        <v>6400</v>
      </c>
      <c r="R23" s="29">
        <v>20289</v>
      </c>
      <c r="S23" s="102"/>
      <c r="T23" s="30">
        <v>4838</v>
      </c>
      <c r="U23" s="31">
        <v>10408</v>
      </c>
      <c r="V23" s="31">
        <v>5001</v>
      </c>
      <c r="W23" s="32">
        <v>4286</v>
      </c>
      <c r="X23" s="29">
        <v>24533</v>
      </c>
      <c r="Y23" s="102"/>
      <c r="Z23" s="33">
        <v>1217000</v>
      </c>
      <c r="AA23" s="34">
        <v>-1578000</v>
      </c>
      <c r="AB23" s="34">
        <v>-1936000</v>
      </c>
      <c r="AC23" s="35">
        <v>-4557000</v>
      </c>
      <c r="AD23" s="36">
        <v>-6854000</v>
      </c>
      <c r="AE23" s="102"/>
      <c r="AF23" s="33">
        <v>-3672000</v>
      </c>
      <c r="AG23" s="34">
        <v>674000</v>
      </c>
      <c r="AH23" s="34">
        <v>2011000</v>
      </c>
      <c r="AI23" s="35">
        <v>5411000</v>
      </c>
      <c r="AJ23" s="36">
        <v>4424000</v>
      </c>
      <c r="AK23" s="102"/>
      <c r="AL23" s="33">
        <v>6869000</v>
      </c>
      <c r="AM23" s="35">
        <v>14901000</v>
      </c>
      <c r="AN23" s="36">
        <v>21770000</v>
      </c>
      <c r="AO23" s="104"/>
    </row>
    <row r="24" spans="1:41" ht="12.5" customHeight="1" x14ac:dyDescent="0.25">
      <c r="A24" s="349" t="s">
        <v>338</v>
      </c>
      <c r="B24" s="337">
        <v>35089</v>
      </c>
      <c r="C24" s="338">
        <v>93922</v>
      </c>
      <c r="D24" s="338">
        <v>50169</v>
      </c>
      <c r="E24" s="339">
        <v>59219</v>
      </c>
      <c r="F24" s="336">
        <v>238399</v>
      </c>
      <c r="G24" s="102"/>
      <c r="H24" s="337">
        <v>45841</v>
      </c>
      <c r="I24" s="338">
        <v>134007</v>
      </c>
      <c r="J24" s="338">
        <v>68657</v>
      </c>
      <c r="K24" s="339">
        <v>77636</v>
      </c>
      <c r="L24" s="336">
        <v>326141</v>
      </c>
      <c r="M24" s="102"/>
      <c r="N24" s="337">
        <v>42457</v>
      </c>
      <c r="O24" s="338">
        <v>138071</v>
      </c>
      <c r="P24" s="338">
        <v>88857</v>
      </c>
      <c r="Q24" s="339">
        <v>117162</v>
      </c>
      <c r="R24" s="336">
        <v>386547</v>
      </c>
      <c r="S24" s="102"/>
      <c r="T24" s="337">
        <v>79516</v>
      </c>
      <c r="U24" s="338">
        <v>185517</v>
      </c>
      <c r="V24" s="338">
        <v>70908</v>
      </c>
      <c r="W24" s="339">
        <v>63838</v>
      </c>
      <c r="X24" s="336">
        <v>399779</v>
      </c>
      <c r="Y24" s="102"/>
      <c r="Z24" s="340">
        <v>88473000</v>
      </c>
      <c r="AA24" s="341">
        <v>143423000</v>
      </c>
      <c r="AB24" s="341">
        <v>55024000</v>
      </c>
      <c r="AC24" s="350">
        <v>62198000</v>
      </c>
      <c r="AD24" s="343">
        <v>349118000</v>
      </c>
      <c r="AE24" s="102"/>
      <c r="AF24" s="340">
        <v>67616000</v>
      </c>
      <c r="AG24" s="341">
        <v>142068000</v>
      </c>
      <c r="AH24" s="341">
        <v>33626000</v>
      </c>
      <c r="AI24" s="350">
        <v>37753000</v>
      </c>
      <c r="AJ24" s="343">
        <v>281063000</v>
      </c>
      <c r="AK24" s="102"/>
      <c r="AL24" s="340">
        <v>45595000</v>
      </c>
      <c r="AM24" s="350">
        <v>111182000</v>
      </c>
      <c r="AN24" s="343">
        <v>156777000</v>
      </c>
      <c r="AO24" s="104"/>
    </row>
    <row r="25" spans="1:41" ht="12.5" customHeight="1" x14ac:dyDescent="0.25">
      <c r="A25" s="270" t="s">
        <v>202</v>
      </c>
      <c r="B25" s="22">
        <v>-35541</v>
      </c>
      <c r="C25" s="23">
        <v>-36977</v>
      </c>
      <c r="D25" s="23">
        <v>-44522</v>
      </c>
      <c r="E25" s="24">
        <v>-42616</v>
      </c>
      <c r="F25" s="21">
        <v>-159656</v>
      </c>
      <c r="G25" s="102"/>
      <c r="H25" s="22">
        <v>-42384</v>
      </c>
      <c r="I25" s="23">
        <v>-41299</v>
      </c>
      <c r="J25" s="23">
        <v>-43437</v>
      </c>
      <c r="K25" s="24">
        <v>-41885</v>
      </c>
      <c r="L25" s="21">
        <v>-169005</v>
      </c>
      <c r="M25" s="102"/>
      <c r="N25" s="22">
        <v>-40718</v>
      </c>
      <c r="O25" s="23">
        <v>-44502</v>
      </c>
      <c r="P25" s="23">
        <v>-44055</v>
      </c>
      <c r="Q25" s="24">
        <v>-43682</v>
      </c>
      <c r="R25" s="21">
        <v>-172957</v>
      </c>
      <c r="S25" s="102"/>
      <c r="T25" s="22">
        <v>-42535</v>
      </c>
      <c r="U25" s="23">
        <v>-42356</v>
      </c>
      <c r="V25" s="23">
        <v>-41840</v>
      </c>
      <c r="W25" s="24">
        <v>-41212</v>
      </c>
      <c r="X25" s="21">
        <v>-167943</v>
      </c>
      <c r="Y25" s="102"/>
      <c r="Z25" s="25">
        <v>-42290000</v>
      </c>
      <c r="AA25" s="37">
        <v>-43597000</v>
      </c>
      <c r="AB25" s="37">
        <v>-42809000</v>
      </c>
      <c r="AC25" s="38">
        <v>-44516000</v>
      </c>
      <c r="AD25" s="28">
        <v>-173212000</v>
      </c>
      <c r="AE25" s="102"/>
      <c r="AF25" s="25">
        <v>-44432000</v>
      </c>
      <c r="AG25" s="37">
        <v>-45314000</v>
      </c>
      <c r="AH25" s="37">
        <v>-43651000</v>
      </c>
      <c r="AI25" s="38">
        <v>-42284000</v>
      </c>
      <c r="AJ25" s="28">
        <v>-175681000</v>
      </c>
      <c r="AK25" s="102"/>
      <c r="AL25" s="25">
        <v>-40942000</v>
      </c>
      <c r="AM25" s="38">
        <v>-40874000</v>
      </c>
      <c r="AN25" s="28">
        <v>-81816000</v>
      </c>
      <c r="AO25" s="104"/>
    </row>
    <row r="26" spans="1:41" ht="12.5" customHeight="1" x14ac:dyDescent="0.25">
      <c r="A26" s="270" t="s">
        <v>339</v>
      </c>
      <c r="B26" s="40">
        <v>1030</v>
      </c>
      <c r="C26" s="41">
        <v>1030</v>
      </c>
      <c r="D26" s="41">
        <v>1030</v>
      </c>
      <c r="E26" s="42">
        <v>1030</v>
      </c>
      <c r="F26" s="39">
        <v>4120</v>
      </c>
      <c r="G26" s="102"/>
      <c r="H26" s="40">
        <v>1030</v>
      </c>
      <c r="I26" s="41">
        <v>1030</v>
      </c>
      <c r="J26" s="41">
        <v>1030</v>
      </c>
      <c r="K26" s="42">
        <v>1030</v>
      </c>
      <c r="L26" s="39">
        <v>4120</v>
      </c>
      <c r="M26" s="102"/>
      <c r="N26" s="40">
        <v>1030</v>
      </c>
      <c r="O26" s="41">
        <v>1030</v>
      </c>
      <c r="P26" s="41">
        <v>1030</v>
      </c>
      <c r="Q26" s="42">
        <v>1030</v>
      </c>
      <c r="R26" s="39">
        <v>4120</v>
      </c>
      <c r="S26" s="102"/>
      <c r="T26" s="40">
        <v>0</v>
      </c>
      <c r="U26" s="41">
        <v>0</v>
      </c>
      <c r="V26" s="41">
        <v>0</v>
      </c>
      <c r="W26" s="42">
        <v>0</v>
      </c>
      <c r="X26" s="39">
        <v>0</v>
      </c>
      <c r="Y26" s="102"/>
      <c r="Z26" s="43">
        <v>0</v>
      </c>
      <c r="AA26" s="44">
        <v>0</v>
      </c>
      <c r="AB26" s="44">
        <v>0</v>
      </c>
      <c r="AC26" s="45">
        <v>0</v>
      </c>
      <c r="AD26" s="46">
        <v>0</v>
      </c>
      <c r="AE26" s="102"/>
      <c r="AF26" s="43">
        <v>0</v>
      </c>
      <c r="AG26" s="44">
        <v>0</v>
      </c>
      <c r="AH26" s="44">
        <v>0</v>
      </c>
      <c r="AI26" s="45">
        <v>0</v>
      </c>
      <c r="AJ26" s="46">
        <v>0</v>
      </c>
      <c r="AK26" s="102"/>
      <c r="AL26" s="43">
        <v>0</v>
      </c>
      <c r="AM26" s="45">
        <v>0</v>
      </c>
      <c r="AN26" s="46">
        <v>0</v>
      </c>
      <c r="AO26" s="104"/>
    </row>
    <row r="27" spans="1:41" ht="12.5" customHeight="1" x14ac:dyDescent="0.25">
      <c r="A27" s="270" t="s">
        <v>340</v>
      </c>
      <c r="B27" s="40">
        <v>-650</v>
      </c>
      <c r="C27" s="41">
        <v>0</v>
      </c>
      <c r="D27" s="41">
        <v>-157</v>
      </c>
      <c r="E27" s="42">
        <v>0</v>
      </c>
      <c r="F27" s="39">
        <v>-807</v>
      </c>
      <c r="G27" s="102"/>
      <c r="H27" s="40">
        <v>0</v>
      </c>
      <c r="I27" s="41">
        <v>-377</v>
      </c>
      <c r="J27" s="41">
        <v>-299</v>
      </c>
      <c r="K27" s="42">
        <v>0</v>
      </c>
      <c r="L27" s="39">
        <v>-676</v>
      </c>
      <c r="M27" s="102"/>
      <c r="N27" s="40">
        <v>0</v>
      </c>
      <c r="O27" s="41">
        <v>0</v>
      </c>
      <c r="P27" s="41">
        <v>0</v>
      </c>
      <c r="Q27" s="42">
        <v>0</v>
      </c>
      <c r="R27" s="39">
        <v>0</v>
      </c>
      <c r="S27" s="102"/>
      <c r="T27" s="40">
        <v>0</v>
      </c>
      <c r="U27" s="41">
        <v>0</v>
      </c>
      <c r="V27" s="41">
        <v>0</v>
      </c>
      <c r="W27" s="42">
        <v>0</v>
      </c>
      <c r="X27" s="39">
        <v>0</v>
      </c>
      <c r="Y27" s="102"/>
      <c r="Z27" s="43">
        <v>0</v>
      </c>
      <c r="AA27" s="44">
        <v>0</v>
      </c>
      <c r="AB27" s="44">
        <v>-122000</v>
      </c>
      <c r="AC27" s="45">
        <v>0</v>
      </c>
      <c r="AD27" s="46">
        <v>-122000</v>
      </c>
      <c r="AE27" s="102"/>
      <c r="AF27" s="43">
        <v>0</v>
      </c>
      <c r="AG27" s="44">
        <v>0</v>
      </c>
      <c r="AH27" s="44">
        <v>0</v>
      </c>
      <c r="AI27" s="45">
        <v>0</v>
      </c>
      <c r="AJ27" s="46">
        <v>0</v>
      </c>
      <c r="AK27" s="102"/>
      <c r="AL27" s="43">
        <v>0</v>
      </c>
      <c r="AM27" s="45">
        <v>0</v>
      </c>
      <c r="AN27" s="46">
        <v>0</v>
      </c>
      <c r="AO27" s="104"/>
    </row>
    <row r="28" spans="1:41" ht="12.5" customHeight="1" x14ac:dyDescent="0.25">
      <c r="A28" s="270" t="s">
        <v>341</v>
      </c>
      <c r="B28" s="40">
        <v>-16247</v>
      </c>
      <c r="C28" s="41">
        <v>-7010</v>
      </c>
      <c r="D28" s="41">
        <v>-4882</v>
      </c>
      <c r="E28" s="42">
        <v>-12245</v>
      </c>
      <c r="F28" s="39">
        <v>-40384</v>
      </c>
      <c r="G28" s="102"/>
      <c r="H28" s="40">
        <v>-1137</v>
      </c>
      <c r="I28" s="41">
        <v>-1254</v>
      </c>
      <c r="J28" s="41">
        <v>0</v>
      </c>
      <c r="K28" s="42">
        <v>0</v>
      </c>
      <c r="L28" s="39">
        <v>-2391</v>
      </c>
      <c r="M28" s="102"/>
      <c r="N28" s="40">
        <v>0</v>
      </c>
      <c r="O28" s="41">
        <v>0</v>
      </c>
      <c r="P28" s="41">
        <v>0</v>
      </c>
      <c r="Q28" s="42">
        <v>0</v>
      </c>
      <c r="R28" s="39">
        <v>0</v>
      </c>
      <c r="S28" s="102"/>
      <c r="T28" s="40">
        <v>0</v>
      </c>
      <c r="U28" s="41">
        <v>0</v>
      </c>
      <c r="V28" s="41">
        <v>0</v>
      </c>
      <c r="W28" s="42">
        <v>54</v>
      </c>
      <c r="X28" s="39">
        <v>54</v>
      </c>
      <c r="Y28" s="102"/>
      <c r="Z28" s="43">
        <v>0</v>
      </c>
      <c r="AA28" s="44">
        <v>0</v>
      </c>
      <c r="AB28" s="44">
        <v>0</v>
      </c>
      <c r="AC28" s="45">
        <v>0</v>
      </c>
      <c r="AD28" s="46">
        <v>0</v>
      </c>
      <c r="AE28" s="102"/>
      <c r="AF28" s="43">
        <v>0</v>
      </c>
      <c r="AG28" s="44">
        <v>0</v>
      </c>
      <c r="AH28" s="44">
        <v>0</v>
      </c>
      <c r="AI28" s="45">
        <v>0</v>
      </c>
      <c r="AJ28" s="46">
        <v>0</v>
      </c>
      <c r="AK28" s="102"/>
      <c r="AL28" s="43">
        <v>0</v>
      </c>
      <c r="AM28" s="45">
        <v>0</v>
      </c>
      <c r="AN28" s="46">
        <v>0</v>
      </c>
      <c r="AO28" s="104"/>
    </row>
    <row r="29" spans="1:41" ht="12.5" customHeight="1" x14ac:dyDescent="0.25">
      <c r="A29" s="270" t="s">
        <v>342</v>
      </c>
      <c r="B29" s="40">
        <v>-11571</v>
      </c>
      <c r="C29" s="41">
        <v>-11277</v>
      </c>
      <c r="D29" s="41">
        <v>-6541</v>
      </c>
      <c r="E29" s="42">
        <v>-12982</v>
      </c>
      <c r="F29" s="39">
        <v>-42371</v>
      </c>
      <c r="G29" s="102"/>
      <c r="H29" s="40">
        <v>-6809</v>
      </c>
      <c r="I29" s="41">
        <v>-12808</v>
      </c>
      <c r="J29" s="41">
        <v>-12774</v>
      </c>
      <c r="K29" s="42">
        <v>-16748</v>
      </c>
      <c r="L29" s="39">
        <v>-49139</v>
      </c>
      <c r="M29" s="102"/>
      <c r="N29" s="40">
        <v>-8916</v>
      </c>
      <c r="O29" s="41">
        <v>2720</v>
      </c>
      <c r="P29" s="41">
        <v>-4504</v>
      </c>
      <c r="Q29" s="42">
        <v>-7596</v>
      </c>
      <c r="R29" s="39">
        <v>-18296</v>
      </c>
      <c r="S29" s="102"/>
      <c r="T29" s="40">
        <v>-4750</v>
      </c>
      <c r="U29" s="41">
        <v>-8325</v>
      </c>
      <c r="V29" s="41">
        <v>-8908</v>
      </c>
      <c r="W29" s="42">
        <v>-11269</v>
      </c>
      <c r="X29" s="39">
        <v>-33252</v>
      </c>
      <c r="Y29" s="102"/>
      <c r="Z29" s="43">
        <v>-8283000</v>
      </c>
      <c r="AA29" s="44">
        <v>-5243000</v>
      </c>
      <c r="AB29" s="44">
        <v>-9545000</v>
      </c>
      <c r="AC29" s="45">
        <v>-13963000</v>
      </c>
      <c r="AD29" s="46">
        <v>-37034000</v>
      </c>
      <c r="AE29" s="102"/>
      <c r="AF29" s="43">
        <v>-11006000</v>
      </c>
      <c r="AG29" s="44">
        <v>-12505000</v>
      </c>
      <c r="AH29" s="44">
        <v>-12704000</v>
      </c>
      <c r="AI29" s="45">
        <v>-13551000</v>
      </c>
      <c r="AJ29" s="46">
        <v>-49766000</v>
      </c>
      <c r="AK29" s="102"/>
      <c r="AL29" s="43">
        <v>-10475000</v>
      </c>
      <c r="AM29" s="45">
        <v>-11547000</v>
      </c>
      <c r="AN29" s="46">
        <v>-22022000</v>
      </c>
      <c r="AO29" s="104"/>
    </row>
    <row r="30" spans="1:41" ht="12.5" customHeight="1" x14ac:dyDescent="0.25">
      <c r="A30" s="270" t="s">
        <v>343</v>
      </c>
      <c r="B30" s="40">
        <v>0</v>
      </c>
      <c r="C30" s="41">
        <v>0</v>
      </c>
      <c r="D30" s="41">
        <v>-9556</v>
      </c>
      <c r="E30" s="42">
        <v>0</v>
      </c>
      <c r="F30" s="39">
        <v>-9556</v>
      </c>
      <c r="G30" s="102"/>
      <c r="H30" s="40">
        <v>1</v>
      </c>
      <c r="I30" s="41">
        <v>-498</v>
      </c>
      <c r="J30" s="41">
        <v>-868</v>
      </c>
      <c r="K30" s="42">
        <v>-1528</v>
      </c>
      <c r="L30" s="39">
        <v>-2893</v>
      </c>
      <c r="M30" s="102"/>
      <c r="N30" s="40">
        <v>87</v>
      </c>
      <c r="O30" s="41">
        <v>-65</v>
      </c>
      <c r="P30" s="41">
        <v>-786</v>
      </c>
      <c r="Q30" s="42">
        <v>-9936</v>
      </c>
      <c r="R30" s="39">
        <v>-10700</v>
      </c>
      <c r="S30" s="102"/>
      <c r="T30" s="40">
        <v>176</v>
      </c>
      <c r="U30" s="41">
        <v>-936</v>
      </c>
      <c r="V30" s="41">
        <v>-101976</v>
      </c>
      <c r="W30" s="42">
        <v>-1857</v>
      </c>
      <c r="X30" s="39">
        <v>-104593</v>
      </c>
      <c r="Y30" s="102"/>
      <c r="Z30" s="43">
        <v>-783000</v>
      </c>
      <c r="AA30" s="44">
        <v>215000</v>
      </c>
      <c r="AB30" s="44">
        <v>-20563000</v>
      </c>
      <c r="AC30" s="45">
        <v>678000</v>
      </c>
      <c r="AD30" s="46">
        <v>-20453000</v>
      </c>
      <c r="AE30" s="102"/>
      <c r="AF30" s="43">
        <v>780000</v>
      </c>
      <c r="AG30" s="44">
        <v>2713000</v>
      </c>
      <c r="AH30" s="44">
        <v>-277000</v>
      </c>
      <c r="AI30" s="45">
        <v>6493000</v>
      </c>
      <c r="AJ30" s="46">
        <v>9709000</v>
      </c>
      <c r="AK30" s="102"/>
      <c r="AL30" s="43">
        <v>-3456000</v>
      </c>
      <c r="AM30" s="45">
        <v>925000</v>
      </c>
      <c r="AN30" s="46">
        <v>-2531000</v>
      </c>
      <c r="AO30" s="104"/>
    </row>
    <row r="31" spans="1:41" ht="12.5" customHeight="1" x14ac:dyDescent="0.25">
      <c r="A31" s="270" t="s">
        <v>344</v>
      </c>
      <c r="B31" s="40">
        <v>0</v>
      </c>
      <c r="C31" s="41">
        <v>-1100</v>
      </c>
      <c r="D31" s="41">
        <v>-24790</v>
      </c>
      <c r="E31" s="42">
        <v>-810</v>
      </c>
      <c r="F31" s="39">
        <v>-26700</v>
      </c>
      <c r="G31" s="102"/>
      <c r="H31" s="40">
        <v>-854</v>
      </c>
      <c r="I31" s="41">
        <v>-11501</v>
      </c>
      <c r="J31" s="41">
        <v>-2331</v>
      </c>
      <c r="K31" s="42">
        <v>-550</v>
      </c>
      <c r="L31" s="39">
        <v>-15236</v>
      </c>
      <c r="M31" s="102"/>
      <c r="N31" s="40">
        <v>-170</v>
      </c>
      <c r="O31" s="41">
        <v>-1026</v>
      </c>
      <c r="P31" s="41">
        <v>-7866</v>
      </c>
      <c r="Q31" s="42">
        <v>-2992</v>
      </c>
      <c r="R31" s="39">
        <v>-12054</v>
      </c>
      <c r="S31" s="102"/>
      <c r="T31" s="40">
        <v>-2190</v>
      </c>
      <c r="U31" s="41">
        <v>-1897</v>
      </c>
      <c r="V31" s="41">
        <v>-919</v>
      </c>
      <c r="W31" s="42">
        <v>-8537</v>
      </c>
      <c r="X31" s="39">
        <v>-13543</v>
      </c>
      <c r="Y31" s="102"/>
      <c r="Z31" s="43">
        <v>86000</v>
      </c>
      <c r="AA31" s="44">
        <v>-2182000</v>
      </c>
      <c r="AB31" s="44">
        <v>382000</v>
      </c>
      <c r="AC31" s="45">
        <v>73000</v>
      </c>
      <c r="AD31" s="46">
        <v>-1641000</v>
      </c>
      <c r="AE31" s="102"/>
      <c r="AF31" s="43">
        <v>309000</v>
      </c>
      <c r="AG31" s="44">
        <v>-307000</v>
      </c>
      <c r="AH31" s="44">
        <v>-3420000</v>
      </c>
      <c r="AI31" s="45">
        <v>-10185000</v>
      </c>
      <c r="AJ31" s="46">
        <v>-13603000</v>
      </c>
      <c r="AK31" s="102"/>
      <c r="AL31" s="43">
        <v>-1820000</v>
      </c>
      <c r="AM31" s="45">
        <v>-11207000</v>
      </c>
      <c r="AN31" s="46">
        <v>-13027000</v>
      </c>
      <c r="AO31" s="104"/>
    </row>
    <row r="32" spans="1:41" ht="12.5" customHeight="1" x14ac:dyDescent="0.25">
      <c r="A32" s="270" t="s">
        <v>345</v>
      </c>
      <c r="B32" s="40">
        <v>1970</v>
      </c>
      <c r="C32" s="41">
        <v>1956</v>
      </c>
      <c r="D32" s="41">
        <v>1897</v>
      </c>
      <c r="E32" s="42">
        <v>1904</v>
      </c>
      <c r="F32" s="39">
        <v>7727</v>
      </c>
      <c r="G32" s="102"/>
      <c r="H32" s="40">
        <v>1911</v>
      </c>
      <c r="I32" s="41">
        <v>1896</v>
      </c>
      <c r="J32" s="41">
        <v>1838</v>
      </c>
      <c r="K32" s="42">
        <v>1844</v>
      </c>
      <c r="L32" s="39">
        <v>7489</v>
      </c>
      <c r="M32" s="102"/>
      <c r="N32" s="40">
        <v>1849</v>
      </c>
      <c r="O32" s="41">
        <v>1833</v>
      </c>
      <c r="P32" s="41">
        <v>1775</v>
      </c>
      <c r="Q32" s="42">
        <v>1779</v>
      </c>
      <c r="R32" s="39">
        <v>7236</v>
      </c>
      <c r="S32" s="102"/>
      <c r="T32" s="40">
        <v>0</v>
      </c>
      <c r="U32" s="41">
        <v>0</v>
      </c>
      <c r="V32" s="41">
        <v>0</v>
      </c>
      <c r="W32" s="42">
        <v>0</v>
      </c>
      <c r="X32" s="39">
        <v>0</v>
      </c>
      <c r="Y32" s="102"/>
      <c r="Z32" s="43">
        <v>0</v>
      </c>
      <c r="AA32" s="44">
        <v>0</v>
      </c>
      <c r="AB32" s="44">
        <v>0</v>
      </c>
      <c r="AC32" s="45">
        <v>0</v>
      </c>
      <c r="AD32" s="46">
        <v>0</v>
      </c>
      <c r="AE32" s="102"/>
      <c r="AF32" s="43">
        <v>0</v>
      </c>
      <c r="AG32" s="44">
        <v>0</v>
      </c>
      <c r="AH32" s="44">
        <v>0</v>
      </c>
      <c r="AI32" s="45">
        <v>0</v>
      </c>
      <c r="AJ32" s="46">
        <v>0</v>
      </c>
      <c r="AK32" s="102"/>
      <c r="AL32" s="43">
        <v>0</v>
      </c>
      <c r="AM32" s="45">
        <v>0</v>
      </c>
      <c r="AN32" s="46">
        <v>0</v>
      </c>
      <c r="AO32" s="104"/>
    </row>
    <row r="33" spans="1:41" ht="12.5" customHeight="1" x14ac:dyDescent="0.25">
      <c r="A33" s="270" t="s">
        <v>346</v>
      </c>
      <c r="B33" s="40">
        <v>0</v>
      </c>
      <c r="C33" s="41">
        <v>0</v>
      </c>
      <c r="D33" s="41">
        <v>0</v>
      </c>
      <c r="E33" s="42">
        <v>0</v>
      </c>
      <c r="F33" s="39">
        <v>0</v>
      </c>
      <c r="G33" s="102"/>
      <c r="H33" s="40">
        <v>48380</v>
      </c>
      <c r="I33" s="41">
        <v>0</v>
      </c>
      <c r="J33" s="41">
        <v>0</v>
      </c>
      <c r="K33" s="42">
        <v>-435</v>
      </c>
      <c r="L33" s="39">
        <v>47945</v>
      </c>
      <c r="M33" s="102"/>
      <c r="N33" s="40">
        <v>0</v>
      </c>
      <c r="O33" s="41">
        <v>0</v>
      </c>
      <c r="P33" s="41">
        <v>0</v>
      </c>
      <c r="Q33" s="42">
        <v>0</v>
      </c>
      <c r="R33" s="39">
        <v>0</v>
      </c>
      <c r="S33" s="102"/>
      <c r="T33" s="40">
        <v>0</v>
      </c>
      <c r="U33" s="41">
        <v>0</v>
      </c>
      <c r="V33" s="41">
        <v>0</v>
      </c>
      <c r="W33" s="42">
        <v>0</v>
      </c>
      <c r="X33" s="39">
        <v>0</v>
      </c>
      <c r="Y33" s="102"/>
      <c r="Z33" s="43">
        <v>0</v>
      </c>
      <c r="AA33" s="44">
        <v>0</v>
      </c>
      <c r="AB33" s="44">
        <v>0</v>
      </c>
      <c r="AC33" s="45">
        <v>0</v>
      </c>
      <c r="AD33" s="46">
        <v>0</v>
      </c>
      <c r="AE33" s="102"/>
      <c r="AF33" s="43">
        <v>0</v>
      </c>
      <c r="AG33" s="44">
        <v>0</v>
      </c>
      <c r="AH33" s="44">
        <v>0</v>
      </c>
      <c r="AI33" s="45">
        <v>0</v>
      </c>
      <c r="AJ33" s="46">
        <v>0</v>
      </c>
      <c r="AK33" s="102"/>
      <c r="AL33" s="43">
        <v>0</v>
      </c>
      <c r="AM33" s="45">
        <v>0</v>
      </c>
      <c r="AN33" s="46">
        <v>0</v>
      </c>
      <c r="AO33" s="104"/>
    </row>
    <row r="34" spans="1:41" ht="12.5" customHeight="1" x14ac:dyDescent="0.25">
      <c r="A34" s="270" t="s">
        <v>347</v>
      </c>
      <c r="B34" s="30">
        <v>-1888</v>
      </c>
      <c r="C34" s="31">
        <v>-6839</v>
      </c>
      <c r="D34" s="31">
        <v>-4591</v>
      </c>
      <c r="E34" s="32">
        <v>-3156</v>
      </c>
      <c r="F34" s="29">
        <v>-16474</v>
      </c>
      <c r="G34" s="102"/>
      <c r="H34" s="30">
        <v>634</v>
      </c>
      <c r="I34" s="31">
        <v>3513</v>
      </c>
      <c r="J34" s="31">
        <v>4811</v>
      </c>
      <c r="K34" s="32">
        <v>2487</v>
      </c>
      <c r="L34" s="29">
        <v>11445</v>
      </c>
      <c r="M34" s="102"/>
      <c r="N34" s="30">
        <v>-1607</v>
      </c>
      <c r="O34" s="31">
        <v>-7446</v>
      </c>
      <c r="P34" s="31">
        <v>-4836</v>
      </c>
      <c r="Q34" s="32">
        <v>-6400</v>
      </c>
      <c r="R34" s="29">
        <v>-20289</v>
      </c>
      <c r="S34" s="102"/>
      <c r="T34" s="30">
        <v>-4838</v>
      </c>
      <c r="U34" s="31">
        <v>-10408</v>
      </c>
      <c r="V34" s="31">
        <v>-5001</v>
      </c>
      <c r="W34" s="32">
        <v>-4286</v>
      </c>
      <c r="X34" s="29">
        <v>-24533</v>
      </c>
      <c r="Y34" s="102"/>
      <c r="Z34" s="33">
        <v>-1217000</v>
      </c>
      <c r="AA34" s="34">
        <v>1578000</v>
      </c>
      <c r="AB34" s="34">
        <v>1936000</v>
      </c>
      <c r="AC34" s="35">
        <v>4557000</v>
      </c>
      <c r="AD34" s="36">
        <v>6854000</v>
      </c>
      <c r="AE34" s="102"/>
      <c r="AF34" s="33">
        <v>3672000</v>
      </c>
      <c r="AG34" s="34">
        <v>-674000</v>
      </c>
      <c r="AH34" s="34">
        <v>-2011000</v>
      </c>
      <c r="AI34" s="35">
        <v>-5411000</v>
      </c>
      <c r="AJ34" s="36">
        <v>-4424000</v>
      </c>
      <c r="AK34" s="102"/>
      <c r="AL34" s="33">
        <v>-6869000</v>
      </c>
      <c r="AM34" s="35">
        <v>-14901000</v>
      </c>
      <c r="AN34" s="36">
        <v>-21770000</v>
      </c>
      <c r="AO34" s="104"/>
    </row>
    <row r="35" spans="1:41" ht="12.5" customHeight="1" x14ac:dyDescent="0.25">
      <c r="A35" s="7" t="s">
        <v>348</v>
      </c>
      <c r="B35" s="351">
        <v>-27808</v>
      </c>
      <c r="C35" s="352">
        <v>33705</v>
      </c>
      <c r="D35" s="352">
        <v>-41943</v>
      </c>
      <c r="E35" s="353">
        <v>-9656</v>
      </c>
      <c r="F35" s="354">
        <v>-45702</v>
      </c>
      <c r="G35" s="102"/>
      <c r="H35" s="355">
        <v>46613</v>
      </c>
      <c r="I35" s="356">
        <v>72709</v>
      </c>
      <c r="J35" s="356">
        <v>16627</v>
      </c>
      <c r="K35" s="357">
        <v>21851</v>
      </c>
      <c r="L35" s="354">
        <v>157800</v>
      </c>
      <c r="M35" s="102"/>
      <c r="N35" s="355">
        <v>-5988</v>
      </c>
      <c r="O35" s="356">
        <v>90615</v>
      </c>
      <c r="P35" s="356">
        <v>29615</v>
      </c>
      <c r="Q35" s="357">
        <v>49365</v>
      </c>
      <c r="R35" s="354">
        <v>163607</v>
      </c>
      <c r="S35" s="102"/>
      <c r="T35" s="355">
        <v>25379</v>
      </c>
      <c r="U35" s="356">
        <v>121595</v>
      </c>
      <c r="V35" s="356">
        <v>-87736</v>
      </c>
      <c r="W35" s="357">
        <v>-3269</v>
      </c>
      <c r="X35" s="354">
        <v>55969</v>
      </c>
      <c r="Y35" s="102"/>
      <c r="Z35" s="358">
        <v>35986000</v>
      </c>
      <c r="AA35" s="359">
        <v>94194000</v>
      </c>
      <c r="AB35" s="359">
        <v>-15697000</v>
      </c>
      <c r="AC35" s="360">
        <v>9027000</v>
      </c>
      <c r="AD35" s="361">
        <v>123510000</v>
      </c>
      <c r="AE35" s="102"/>
      <c r="AF35" s="358">
        <v>16939000</v>
      </c>
      <c r="AG35" s="359">
        <v>85981000</v>
      </c>
      <c r="AH35" s="359">
        <v>-28437000</v>
      </c>
      <c r="AI35" s="360">
        <v>-27185000</v>
      </c>
      <c r="AJ35" s="361">
        <v>47298000</v>
      </c>
      <c r="AK35" s="102"/>
      <c r="AL35" s="358">
        <v>-17967000</v>
      </c>
      <c r="AM35" s="360">
        <v>33578000</v>
      </c>
      <c r="AN35" s="361">
        <v>15611000</v>
      </c>
      <c r="AO35" s="104"/>
    </row>
    <row r="36" spans="1:41" ht="12.5" customHeight="1" x14ac:dyDescent="0.25">
      <c r="A36" s="12" t="s">
        <v>349</v>
      </c>
      <c r="B36" s="362">
        <v>-6.2671141030350694E-2</v>
      </c>
      <c r="C36" s="363">
        <v>5.8429299767184202E-2</v>
      </c>
      <c r="D36" s="363">
        <v>-7.6178973273881401E-2</v>
      </c>
      <c r="E36" s="364">
        <v>-1.7112799863891599E-2</v>
      </c>
      <c r="F36" s="365">
        <v>-2.14020291232811E-2</v>
      </c>
      <c r="G36" s="102"/>
      <c r="H36" s="366" t="s">
        <v>285</v>
      </c>
      <c r="I36" s="367" t="s">
        <v>288</v>
      </c>
      <c r="J36" s="367" t="s">
        <v>330</v>
      </c>
      <c r="K36" s="368" t="s">
        <v>330</v>
      </c>
      <c r="L36" s="369" t="s">
        <v>350</v>
      </c>
      <c r="M36" s="102"/>
      <c r="N36" s="362">
        <v>-0.01</v>
      </c>
      <c r="O36" s="367" t="s">
        <v>283</v>
      </c>
      <c r="P36" s="367" t="s">
        <v>332</v>
      </c>
      <c r="Q36" s="368" t="s">
        <v>289</v>
      </c>
      <c r="R36" s="369" t="s">
        <v>350</v>
      </c>
      <c r="S36" s="102"/>
      <c r="T36" s="366" t="s">
        <v>332</v>
      </c>
      <c r="U36" s="367" t="s">
        <v>329</v>
      </c>
      <c r="V36" s="363">
        <v>-0.15</v>
      </c>
      <c r="W36" s="364">
        <v>-0.01</v>
      </c>
      <c r="X36" s="369" t="s">
        <v>351</v>
      </c>
      <c r="Y36" s="102"/>
      <c r="Z36" s="362">
        <v>6.1357203751065598E-2</v>
      </c>
      <c r="AA36" s="363">
        <v>0.119817590902442</v>
      </c>
      <c r="AB36" s="363">
        <v>-2.7117513833439001E-2</v>
      </c>
      <c r="AC36" s="364">
        <v>1.40823098295365E-2</v>
      </c>
      <c r="AD36" s="365">
        <v>0.01</v>
      </c>
      <c r="AE36" s="102"/>
      <c r="AF36" s="362">
        <v>2.5758859122352699E-2</v>
      </c>
      <c r="AG36" s="363">
        <v>0.10118792631891101</v>
      </c>
      <c r="AH36" s="363">
        <v>-4.3255979507523398E-2</v>
      </c>
      <c r="AI36" s="364">
        <v>-3.7609223771076901E-2</v>
      </c>
      <c r="AJ36" s="365">
        <v>1.6379947741255101E-2</v>
      </c>
      <c r="AK36" s="102"/>
      <c r="AL36" s="362">
        <v>-2.5542531791332299E-2</v>
      </c>
      <c r="AM36" s="364">
        <v>3.9727781051156999E-2</v>
      </c>
      <c r="AN36" s="365">
        <v>1.0080607406479499E-2</v>
      </c>
      <c r="AO36" s="104"/>
    </row>
    <row r="37" spans="1:41" ht="12.5" customHeight="1" x14ac:dyDescent="0.25">
      <c r="B37" s="108"/>
      <c r="C37" s="108"/>
      <c r="D37" s="108"/>
      <c r="E37" s="108"/>
      <c r="F37" s="108"/>
      <c r="H37" s="108"/>
      <c r="I37" s="108"/>
      <c r="J37" s="108"/>
      <c r="K37" s="108"/>
      <c r="L37" s="108"/>
      <c r="N37" s="108"/>
      <c r="O37" s="108"/>
      <c r="P37" s="108"/>
      <c r="Q37" s="108"/>
      <c r="R37" s="108"/>
      <c r="T37" s="108"/>
      <c r="U37" s="108"/>
      <c r="V37" s="108"/>
      <c r="W37" s="108"/>
      <c r="X37" s="108"/>
      <c r="Z37" s="108"/>
      <c r="AA37" s="108"/>
      <c r="AB37" s="108"/>
      <c r="AC37" s="108"/>
      <c r="AD37" s="108"/>
      <c r="AF37" s="108"/>
      <c r="AG37" s="108"/>
      <c r="AH37" s="108"/>
      <c r="AI37" s="108"/>
      <c r="AJ37" s="108"/>
      <c r="AL37" s="108"/>
      <c r="AM37" s="108"/>
      <c r="AN37" s="108"/>
    </row>
    <row r="38" spans="1:41" ht="77.5" customHeight="1" x14ac:dyDescent="0.25">
      <c r="A38" s="569" t="s">
        <v>352</v>
      </c>
      <c r="B38" s="568"/>
      <c r="C38" s="568"/>
      <c r="D38" s="568"/>
      <c r="E38" s="568"/>
      <c r="F38" s="568"/>
      <c r="G38" s="568"/>
      <c r="H38" s="568"/>
      <c r="I38" s="568"/>
      <c r="J38" s="568"/>
      <c r="K38" s="568"/>
      <c r="L38" s="568"/>
      <c r="M38" s="568"/>
      <c r="N38" s="568"/>
      <c r="O38" s="568"/>
      <c r="P38" s="568"/>
      <c r="Q38" s="568"/>
      <c r="R38" s="568"/>
      <c r="S38" s="568"/>
      <c r="T38" s="568"/>
      <c r="U38" s="568"/>
      <c r="V38" s="568"/>
      <c r="W38" s="568"/>
      <c r="X38" s="568"/>
      <c r="Y38" s="568"/>
      <c r="Z38" s="568"/>
      <c r="AA38" s="568"/>
      <c r="AB38" s="568"/>
      <c r="AC38" s="568"/>
      <c r="AD38" s="568"/>
      <c r="AE38" s="568"/>
      <c r="AK38" s="568"/>
    </row>
    <row r="39" spans="1:41" ht="42.5" customHeight="1" x14ac:dyDescent="0.25">
      <c r="A39" s="568"/>
      <c r="B39" s="568"/>
      <c r="C39" s="568"/>
      <c r="D39" s="568"/>
      <c r="E39" s="568"/>
      <c r="F39" s="568"/>
      <c r="G39" s="568"/>
      <c r="H39" s="568"/>
      <c r="I39" s="568"/>
      <c r="J39" s="568"/>
      <c r="K39" s="568"/>
      <c r="L39" s="568"/>
      <c r="M39" s="568"/>
      <c r="N39" s="568"/>
      <c r="O39" s="568"/>
      <c r="P39" s="568"/>
      <c r="Q39" s="568"/>
      <c r="R39" s="568"/>
      <c r="S39" s="568"/>
      <c r="T39" s="568"/>
      <c r="U39" s="568"/>
      <c r="V39" s="568"/>
      <c r="W39" s="568"/>
      <c r="X39" s="568"/>
      <c r="Y39" s="568"/>
      <c r="Z39" s="568"/>
      <c r="AA39" s="568"/>
      <c r="AB39" s="568"/>
      <c r="AC39" s="568"/>
      <c r="AD39" s="568"/>
      <c r="AE39" s="568"/>
      <c r="AK39" s="568"/>
    </row>
    <row r="40" spans="1:41" ht="12.5" customHeight="1" x14ac:dyDescent="0.25"/>
    <row r="41" spans="1:41" ht="12.5" customHeight="1" x14ac:dyDescent="0.25">
      <c r="A41" s="7" t="s">
        <v>353</v>
      </c>
      <c r="B41" s="107"/>
      <c r="C41" s="108"/>
      <c r="D41" s="108"/>
      <c r="E41" s="109"/>
      <c r="F41" s="106"/>
      <c r="G41" s="102"/>
      <c r="H41" s="107"/>
      <c r="I41" s="108"/>
      <c r="J41" s="108"/>
      <c r="K41" s="109"/>
      <c r="L41" s="106"/>
      <c r="M41" s="102"/>
      <c r="N41" s="107"/>
      <c r="O41" s="108"/>
      <c r="P41" s="108"/>
      <c r="Q41" s="109"/>
      <c r="R41" s="106"/>
      <c r="S41" s="102"/>
      <c r="T41" s="107"/>
      <c r="U41" s="108"/>
      <c r="V41" s="108"/>
      <c r="W41" s="109"/>
      <c r="X41" s="106"/>
      <c r="Y41" s="102"/>
      <c r="Z41" s="107"/>
      <c r="AA41" s="108"/>
      <c r="AB41" s="108"/>
      <c r="AC41" s="109"/>
      <c r="AD41" s="320"/>
      <c r="AE41" s="102"/>
      <c r="AF41" s="107"/>
      <c r="AG41" s="108"/>
      <c r="AH41" s="108"/>
      <c r="AI41" s="109"/>
      <c r="AJ41" s="320"/>
      <c r="AK41" s="102"/>
      <c r="AL41" s="370"/>
      <c r="AM41" s="370"/>
      <c r="AN41" s="320"/>
      <c r="AO41" s="104"/>
    </row>
    <row r="42" spans="1:41" ht="12.5" customHeight="1" x14ac:dyDescent="0.25">
      <c r="A42" s="270" t="s">
        <v>293</v>
      </c>
      <c r="B42" s="371">
        <v>2857</v>
      </c>
      <c r="C42" s="372">
        <v>2609</v>
      </c>
      <c r="D42" s="372">
        <v>2183</v>
      </c>
      <c r="E42" s="373">
        <v>1862</v>
      </c>
      <c r="F42" s="114">
        <v>9511</v>
      </c>
      <c r="G42" s="395"/>
      <c r="H42" s="280">
        <v>2114</v>
      </c>
      <c r="I42" s="281">
        <v>1893</v>
      </c>
      <c r="J42" s="281">
        <v>1730</v>
      </c>
      <c r="K42" s="282">
        <v>1646</v>
      </c>
      <c r="L42" s="114">
        <v>7383</v>
      </c>
      <c r="M42" s="102"/>
      <c r="N42" s="371">
        <v>1892</v>
      </c>
      <c r="O42" s="372">
        <v>1807</v>
      </c>
      <c r="P42" s="372">
        <v>1370</v>
      </c>
      <c r="Q42" s="373">
        <v>1083</v>
      </c>
      <c r="R42" s="114">
        <v>6152</v>
      </c>
      <c r="S42" s="102"/>
      <c r="T42" s="280">
        <v>836</v>
      </c>
      <c r="U42" s="281">
        <v>1264</v>
      </c>
      <c r="V42" s="281">
        <v>1131</v>
      </c>
      <c r="W42" s="373">
        <v>3869</v>
      </c>
      <c r="X42" s="114">
        <v>7100</v>
      </c>
      <c r="Y42" s="102"/>
      <c r="Z42" s="374">
        <v>2364000</v>
      </c>
      <c r="AA42" s="284">
        <v>1215000</v>
      </c>
      <c r="AB42" s="284">
        <v>2775000</v>
      </c>
      <c r="AC42" s="285">
        <v>3811000</v>
      </c>
      <c r="AD42" s="286">
        <v>10165000</v>
      </c>
      <c r="AE42" s="102"/>
      <c r="AF42" s="374">
        <v>4241000</v>
      </c>
      <c r="AG42" s="284">
        <v>4625000</v>
      </c>
      <c r="AH42" s="284">
        <v>4904000</v>
      </c>
      <c r="AI42" s="285">
        <v>5178000</v>
      </c>
      <c r="AJ42" s="286">
        <v>18948000</v>
      </c>
      <c r="AK42" s="102"/>
      <c r="AL42" s="375">
        <v>5546000</v>
      </c>
      <c r="AM42" s="375">
        <v>6246000</v>
      </c>
      <c r="AN42" s="286">
        <v>11792000</v>
      </c>
      <c r="AO42" s="104"/>
    </row>
    <row r="43" spans="1:41" ht="12.5" customHeight="1" x14ac:dyDescent="0.25">
      <c r="A43" s="244" t="s">
        <v>280</v>
      </c>
      <c r="B43" s="40">
        <v>60</v>
      </c>
      <c r="C43" s="41">
        <v>59</v>
      </c>
      <c r="D43" s="41">
        <v>72</v>
      </c>
      <c r="E43" s="42">
        <v>62</v>
      </c>
      <c r="F43" s="39">
        <v>253</v>
      </c>
      <c r="G43" s="102"/>
      <c r="H43" s="40">
        <v>84</v>
      </c>
      <c r="I43" s="41">
        <v>79</v>
      </c>
      <c r="J43" s="41">
        <v>92</v>
      </c>
      <c r="K43" s="42">
        <v>82</v>
      </c>
      <c r="L43" s="39">
        <v>337</v>
      </c>
      <c r="M43" s="102"/>
      <c r="N43" s="40">
        <v>96</v>
      </c>
      <c r="O43" s="41">
        <v>102</v>
      </c>
      <c r="P43" s="41">
        <v>97</v>
      </c>
      <c r="Q43" s="42">
        <v>88</v>
      </c>
      <c r="R43" s="39">
        <v>383</v>
      </c>
      <c r="S43" s="102"/>
      <c r="T43" s="40">
        <v>84</v>
      </c>
      <c r="U43" s="41">
        <v>81</v>
      </c>
      <c r="V43" s="41">
        <v>74</v>
      </c>
      <c r="W43" s="42">
        <v>313</v>
      </c>
      <c r="X43" s="39">
        <v>552</v>
      </c>
      <c r="Y43" s="102"/>
      <c r="Z43" s="43">
        <v>112000</v>
      </c>
      <c r="AA43" s="44">
        <v>59000</v>
      </c>
      <c r="AB43" s="44">
        <v>73000</v>
      </c>
      <c r="AC43" s="45">
        <v>80000</v>
      </c>
      <c r="AD43" s="46">
        <v>324000</v>
      </c>
      <c r="AE43" s="102"/>
      <c r="AF43" s="43">
        <v>64000</v>
      </c>
      <c r="AG43" s="44">
        <v>64000</v>
      </c>
      <c r="AH43" s="44">
        <v>65000</v>
      </c>
      <c r="AI43" s="45">
        <v>65000</v>
      </c>
      <c r="AJ43" s="46">
        <v>258000</v>
      </c>
      <c r="AK43" s="102"/>
      <c r="AL43" s="376">
        <v>48000</v>
      </c>
      <c r="AM43" s="376">
        <v>47000</v>
      </c>
      <c r="AN43" s="46">
        <v>95000</v>
      </c>
      <c r="AO43" s="104"/>
    </row>
    <row r="44" spans="1:41" ht="12.5" customHeight="1" x14ac:dyDescent="0.25">
      <c r="A44" s="270" t="s">
        <v>282</v>
      </c>
      <c r="B44" s="40">
        <v>165</v>
      </c>
      <c r="C44" s="41">
        <v>333</v>
      </c>
      <c r="D44" s="41">
        <v>126</v>
      </c>
      <c r="E44" s="42">
        <v>128</v>
      </c>
      <c r="F44" s="39">
        <v>752</v>
      </c>
      <c r="G44" s="102"/>
      <c r="H44" s="40">
        <v>157</v>
      </c>
      <c r="I44" s="41">
        <v>155</v>
      </c>
      <c r="J44" s="41">
        <v>371</v>
      </c>
      <c r="K44" s="42">
        <v>-74</v>
      </c>
      <c r="L44" s="39">
        <v>609</v>
      </c>
      <c r="M44" s="102"/>
      <c r="N44" s="40">
        <v>160</v>
      </c>
      <c r="O44" s="41">
        <v>168</v>
      </c>
      <c r="P44" s="41">
        <v>125</v>
      </c>
      <c r="Q44" s="42">
        <v>116</v>
      </c>
      <c r="R44" s="39">
        <v>569</v>
      </c>
      <c r="S44" s="102"/>
      <c r="T44" s="40">
        <v>87</v>
      </c>
      <c r="U44" s="41">
        <v>75</v>
      </c>
      <c r="V44" s="41">
        <v>71</v>
      </c>
      <c r="W44" s="42">
        <v>162</v>
      </c>
      <c r="X44" s="39">
        <v>395</v>
      </c>
      <c r="Y44" s="102"/>
      <c r="Z44" s="43">
        <v>159000</v>
      </c>
      <c r="AA44" s="44">
        <v>33000</v>
      </c>
      <c r="AB44" s="44">
        <v>196000</v>
      </c>
      <c r="AC44" s="45">
        <v>-9000</v>
      </c>
      <c r="AD44" s="46">
        <v>379000</v>
      </c>
      <c r="AE44" s="102"/>
      <c r="AF44" s="43">
        <v>61000</v>
      </c>
      <c r="AG44" s="44">
        <v>60000</v>
      </c>
      <c r="AH44" s="44">
        <v>58000</v>
      </c>
      <c r="AI44" s="45">
        <v>58000</v>
      </c>
      <c r="AJ44" s="46">
        <v>237000</v>
      </c>
      <c r="AK44" s="102"/>
      <c r="AL44" s="376">
        <v>47000</v>
      </c>
      <c r="AM44" s="376">
        <v>45000</v>
      </c>
      <c r="AN44" s="46">
        <v>92000</v>
      </c>
      <c r="AO44" s="104"/>
    </row>
    <row r="45" spans="1:41" ht="12.5" customHeight="1" x14ac:dyDescent="0.25">
      <c r="A45" s="270" t="s">
        <v>284</v>
      </c>
      <c r="B45" s="258" t="s">
        <v>116</v>
      </c>
      <c r="C45" s="259" t="s">
        <v>116</v>
      </c>
      <c r="D45" s="41">
        <v>49</v>
      </c>
      <c r="E45" s="42">
        <v>98</v>
      </c>
      <c r="F45" s="39">
        <v>147</v>
      </c>
      <c r="G45" s="102"/>
      <c r="H45" s="40">
        <v>139</v>
      </c>
      <c r="I45" s="41">
        <v>139</v>
      </c>
      <c r="J45" s="41">
        <v>139</v>
      </c>
      <c r="K45" s="42">
        <v>126</v>
      </c>
      <c r="L45" s="39">
        <v>543</v>
      </c>
      <c r="M45" s="102"/>
      <c r="N45" s="40">
        <v>206</v>
      </c>
      <c r="O45" s="41">
        <v>206</v>
      </c>
      <c r="P45" s="41">
        <v>206</v>
      </c>
      <c r="Q45" s="42">
        <v>206</v>
      </c>
      <c r="R45" s="39">
        <v>824</v>
      </c>
      <c r="S45" s="102"/>
      <c r="T45" s="40">
        <v>221</v>
      </c>
      <c r="U45" s="41">
        <v>221</v>
      </c>
      <c r="V45" s="41">
        <v>224</v>
      </c>
      <c r="W45" s="42">
        <v>489</v>
      </c>
      <c r="X45" s="39">
        <v>1155</v>
      </c>
      <c r="Y45" s="102"/>
      <c r="Z45" s="43">
        <v>359000</v>
      </c>
      <c r="AA45" s="44">
        <v>224000</v>
      </c>
      <c r="AB45" s="44">
        <v>184000</v>
      </c>
      <c r="AC45" s="45">
        <v>164000</v>
      </c>
      <c r="AD45" s="46">
        <v>931000</v>
      </c>
      <c r="AE45" s="102"/>
      <c r="AF45" s="43">
        <v>104000</v>
      </c>
      <c r="AG45" s="44">
        <v>99000</v>
      </c>
      <c r="AH45" s="44">
        <v>99000</v>
      </c>
      <c r="AI45" s="45">
        <v>99000</v>
      </c>
      <c r="AJ45" s="46">
        <v>401000</v>
      </c>
      <c r="AK45" s="102"/>
      <c r="AL45" s="376">
        <v>42000</v>
      </c>
      <c r="AM45" s="376">
        <v>42000</v>
      </c>
      <c r="AN45" s="46">
        <v>84000</v>
      </c>
      <c r="AO45" s="104"/>
    </row>
    <row r="46" spans="1:41" ht="12.5" customHeight="1" x14ac:dyDescent="0.25">
      <c r="A46" s="270" t="s">
        <v>287</v>
      </c>
      <c r="B46" s="40">
        <v>88</v>
      </c>
      <c r="C46" s="41">
        <v>81</v>
      </c>
      <c r="D46" s="41">
        <v>74</v>
      </c>
      <c r="E46" s="42">
        <v>70</v>
      </c>
      <c r="F46" s="39">
        <v>313</v>
      </c>
      <c r="G46" s="102"/>
      <c r="H46" s="40">
        <v>50</v>
      </c>
      <c r="I46" s="41">
        <v>38</v>
      </c>
      <c r="J46" s="41">
        <v>9</v>
      </c>
      <c r="K46" s="42">
        <v>23</v>
      </c>
      <c r="L46" s="39">
        <v>120</v>
      </c>
      <c r="M46" s="102"/>
      <c r="N46" s="40">
        <v>1</v>
      </c>
      <c r="O46" s="41">
        <v>67</v>
      </c>
      <c r="P46" s="41">
        <v>100</v>
      </c>
      <c r="Q46" s="42">
        <v>333</v>
      </c>
      <c r="R46" s="39">
        <v>501</v>
      </c>
      <c r="S46" s="102"/>
      <c r="T46" s="40">
        <v>94</v>
      </c>
      <c r="U46" s="41">
        <v>94</v>
      </c>
      <c r="V46" s="41">
        <v>94</v>
      </c>
      <c r="W46" s="42">
        <v>341</v>
      </c>
      <c r="X46" s="39">
        <v>623</v>
      </c>
      <c r="Y46" s="102"/>
      <c r="Z46" s="43">
        <v>209000</v>
      </c>
      <c r="AA46" s="44">
        <v>94000</v>
      </c>
      <c r="AB46" s="44">
        <v>109000</v>
      </c>
      <c r="AC46" s="45">
        <v>116000</v>
      </c>
      <c r="AD46" s="46">
        <v>528000</v>
      </c>
      <c r="AE46" s="102"/>
      <c r="AF46" s="43">
        <v>113000</v>
      </c>
      <c r="AG46" s="44">
        <v>113000</v>
      </c>
      <c r="AH46" s="44">
        <v>113000</v>
      </c>
      <c r="AI46" s="45">
        <v>113000</v>
      </c>
      <c r="AJ46" s="46">
        <v>452000</v>
      </c>
      <c r="AK46" s="102"/>
      <c r="AL46" s="376">
        <v>113000</v>
      </c>
      <c r="AM46" s="376">
        <v>31000</v>
      </c>
      <c r="AN46" s="46">
        <v>144000</v>
      </c>
      <c r="AO46" s="104"/>
    </row>
    <row r="47" spans="1:41" ht="12.5" customHeight="1" x14ac:dyDescent="0.25">
      <c r="A47" s="270" t="s">
        <v>354</v>
      </c>
      <c r="B47" s="59">
        <v>4297</v>
      </c>
      <c r="C47" s="377">
        <v>7594</v>
      </c>
      <c r="D47" s="377">
        <v>3661</v>
      </c>
      <c r="E47" s="378">
        <v>6203</v>
      </c>
      <c r="F47" s="29">
        <v>21755</v>
      </c>
      <c r="G47" s="102"/>
      <c r="H47" s="30">
        <v>4225</v>
      </c>
      <c r="I47" s="31">
        <v>9497</v>
      </c>
      <c r="J47" s="31">
        <v>10433</v>
      </c>
      <c r="K47" s="32">
        <v>9200</v>
      </c>
      <c r="L47" s="29">
        <v>33355</v>
      </c>
      <c r="M47" s="102"/>
      <c r="N47" s="59">
        <v>6562</v>
      </c>
      <c r="O47" s="377">
        <v>-7962</v>
      </c>
      <c r="P47" s="377">
        <v>2606</v>
      </c>
      <c r="Q47" s="378">
        <v>5768</v>
      </c>
      <c r="R47" s="29">
        <v>6974</v>
      </c>
      <c r="S47" s="102"/>
      <c r="T47" s="30">
        <v>3428</v>
      </c>
      <c r="U47" s="31">
        <v>6591</v>
      </c>
      <c r="V47" s="31">
        <v>7315</v>
      </c>
      <c r="W47" s="378">
        <v>6095</v>
      </c>
      <c r="X47" s="29">
        <v>23429</v>
      </c>
      <c r="Y47" s="102"/>
      <c r="Z47" s="57">
        <v>5080000</v>
      </c>
      <c r="AA47" s="97">
        <v>3618000</v>
      </c>
      <c r="AB47" s="97">
        <v>6208000</v>
      </c>
      <c r="AC47" s="56">
        <v>9801000</v>
      </c>
      <c r="AD47" s="36">
        <v>24707000</v>
      </c>
      <c r="AE47" s="102"/>
      <c r="AF47" s="57">
        <v>6424000</v>
      </c>
      <c r="AG47" s="97">
        <v>7545000</v>
      </c>
      <c r="AH47" s="97">
        <v>7465000</v>
      </c>
      <c r="AI47" s="56">
        <v>8039000</v>
      </c>
      <c r="AJ47" s="36">
        <v>29473000</v>
      </c>
      <c r="AK47" s="102"/>
      <c r="AL47" s="379">
        <v>4679000</v>
      </c>
      <c r="AM47" s="379">
        <v>5135000</v>
      </c>
      <c r="AN47" s="36">
        <v>9814000</v>
      </c>
      <c r="AO47" s="104"/>
    </row>
    <row r="48" spans="1:41" ht="12.5" customHeight="1" x14ac:dyDescent="0.25">
      <c r="A48" s="7" t="s">
        <v>355</v>
      </c>
      <c r="B48" s="294">
        <v>7467</v>
      </c>
      <c r="C48" s="295">
        <v>10676</v>
      </c>
      <c r="D48" s="295">
        <v>6165</v>
      </c>
      <c r="E48" s="296">
        <v>8423</v>
      </c>
      <c r="F48" s="297">
        <v>32731</v>
      </c>
      <c r="G48" s="396"/>
      <c r="H48" s="294">
        <v>6769</v>
      </c>
      <c r="I48" s="295">
        <v>11801</v>
      </c>
      <c r="J48" s="295">
        <v>12774</v>
      </c>
      <c r="K48" s="296">
        <v>11003</v>
      </c>
      <c r="L48" s="297">
        <v>42347</v>
      </c>
      <c r="M48" s="396"/>
      <c r="N48" s="294">
        <v>8917</v>
      </c>
      <c r="O48" s="295">
        <v>-5612</v>
      </c>
      <c r="P48" s="295">
        <v>4504</v>
      </c>
      <c r="Q48" s="296">
        <v>7594</v>
      </c>
      <c r="R48" s="297">
        <v>15403</v>
      </c>
      <c r="S48" s="102"/>
      <c r="T48" s="294">
        <v>4750</v>
      </c>
      <c r="U48" s="295">
        <v>8325</v>
      </c>
      <c r="V48" s="295">
        <v>8908</v>
      </c>
      <c r="W48" s="296">
        <v>11269</v>
      </c>
      <c r="X48" s="297">
        <v>33252</v>
      </c>
      <c r="Y48" s="102"/>
      <c r="Z48" s="298">
        <v>8283000</v>
      </c>
      <c r="AA48" s="303">
        <v>5243000</v>
      </c>
      <c r="AB48" s="303">
        <v>9545000</v>
      </c>
      <c r="AC48" s="304">
        <v>13963000</v>
      </c>
      <c r="AD48" s="299">
        <v>37034000</v>
      </c>
      <c r="AE48" s="102"/>
      <c r="AF48" s="298">
        <v>11006000</v>
      </c>
      <c r="AG48" s="303">
        <v>12505000</v>
      </c>
      <c r="AH48" s="303">
        <v>12703000</v>
      </c>
      <c r="AI48" s="304">
        <v>13552000</v>
      </c>
      <c r="AJ48" s="299">
        <v>49766000</v>
      </c>
      <c r="AK48" s="102"/>
      <c r="AL48" s="380">
        <v>10475000</v>
      </c>
      <c r="AM48" s="380">
        <v>11547000</v>
      </c>
      <c r="AN48" s="299">
        <v>22022000</v>
      </c>
      <c r="AO48" s="104"/>
    </row>
    <row r="49" spans="1:41" ht="12.5" customHeight="1" x14ac:dyDescent="0.25">
      <c r="B49" s="110"/>
      <c r="C49" s="110"/>
      <c r="D49" s="110"/>
      <c r="E49" s="110"/>
      <c r="F49" s="110"/>
      <c r="H49" s="110"/>
      <c r="I49" s="110"/>
      <c r="J49" s="110"/>
      <c r="K49" s="110"/>
      <c r="L49" s="110"/>
      <c r="N49" s="110"/>
      <c r="O49" s="110"/>
      <c r="P49" s="110"/>
      <c r="Q49" s="110"/>
      <c r="R49" s="110"/>
      <c r="T49" s="110"/>
      <c r="U49" s="110"/>
      <c r="V49" s="110"/>
      <c r="W49" s="110"/>
      <c r="X49" s="110"/>
      <c r="Z49" s="110"/>
      <c r="AA49" s="110"/>
      <c r="AB49" s="110"/>
      <c r="AC49" s="110"/>
      <c r="AD49" s="110"/>
      <c r="AF49" s="110"/>
      <c r="AG49" s="110"/>
      <c r="AH49" s="110"/>
      <c r="AI49" s="110"/>
      <c r="AJ49" s="110"/>
      <c r="AL49" s="110"/>
      <c r="AM49" s="110"/>
      <c r="AN49" s="110"/>
    </row>
    <row r="50" spans="1:41" ht="12.5" customHeight="1" x14ac:dyDescent="0.25">
      <c r="A50" s="7" t="s">
        <v>356</v>
      </c>
      <c r="B50" s="107"/>
      <c r="C50" s="108"/>
      <c r="D50" s="108"/>
      <c r="E50" s="109"/>
      <c r="F50" s="106"/>
      <c r="G50" s="102"/>
      <c r="H50" s="107"/>
      <c r="I50" s="108"/>
      <c r="J50" s="108"/>
      <c r="K50" s="109"/>
      <c r="L50" s="106"/>
      <c r="M50" s="102"/>
      <c r="N50" s="107"/>
      <c r="O50" s="108"/>
      <c r="P50" s="108"/>
      <c r="Q50" s="109"/>
      <c r="R50" s="106"/>
      <c r="S50" s="102"/>
      <c r="T50" s="107"/>
      <c r="U50" s="108"/>
      <c r="V50" s="108"/>
      <c r="W50" s="109"/>
      <c r="X50" s="106"/>
      <c r="Y50" s="102"/>
      <c r="Z50" s="107"/>
      <c r="AA50" s="108"/>
      <c r="AB50" s="108"/>
      <c r="AC50" s="109"/>
      <c r="AD50" s="320"/>
      <c r="AE50" s="102"/>
      <c r="AF50" s="107"/>
      <c r="AG50" s="108"/>
      <c r="AH50" s="108"/>
      <c r="AI50" s="109"/>
      <c r="AJ50" s="320"/>
      <c r="AK50" s="102"/>
      <c r="AL50" s="370"/>
      <c r="AM50" s="370"/>
      <c r="AN50" s="320"/>
      <c r="AO50" s="104"/>
    </row>
    <row r="51" spans="1:41" ht="12.5" customHeight="1" x14ac:dyDescent="0.25">
      <c r="A51" s="270" t="s">
        <v>357</v>
      </c>
      <c r="B51" s="280">
        <v>11779</v>
      </c>
      <c r="C51" s="381">
        <v>13282</v>
      </c>
      <c r="D51" s="281">
        <v>10125</v>
      </c>
      <c r="E51" s="282">
        <v>10008</v>
      </c>
      <c r="F51" s="114">
        <v>45194</v>
      </c>
      <c r="G51" s="102"/>
      <c r="H51" s="280">
        <v>9587</v>
      </c>
      <c r="I51" s="381">
        <v>9381</v>
      </c>
      <c r="J51" s="281">
        <v>9675</v>
      </c>
      <c r="K51" s="282">
        <v>10218</v>
      </c>
      <c r="L51" s="114">
        <v>38861</v>
      </c>
      <c r="M51" s="102"/>
      <c r="N51" s="280">
        <v>10858</v>
      </c>
      <c r="O51" s="381">
        <v>8919</v>
      </c>
      <c r="P51" s="281">
        <v>9807</v>
      </c>
      <c r="Q51" s="282">
        <v>8966</v>
      </c>
      <c r="R51" s="114">
        <v>38550</v>
      </c>
      <c r="S51" s="102"/>
      <c r="T51" s="283">
        <v>11725041.6</v>
      </c>
      <c r="U51" s="382">
        <v>12632945.199999999</v>
      </c>
      <c r="V51" s="301">
        <v>11859462.300000001</v>
      </c>
      <c r="W51" s="302">
        <v>9775000</v>
      </c>
      <c r="X51" s="286">
        <f>SUM(T51:W51)</f>
        <v>45992449.099999994</v>
      </c>
      <c r="Y51" s="102"/>
      <c r="Z51" s="283">
        <v>8226000</v>
      </c>
      <c r="AA51" s="301">
        <v>12267000</v>
      </c>
      <c r="AB51" s="301">
        <v>12329000</v>
      </c>
      <c r="AC51" s="302">
        <v>11635000</v>
      </c>
      <c r="AD51" s="286">
        <f>SUM(Z51:AC51)</f>
        <v>44457000</v>
      </c>
      <c r="AE51" s="102"/>
      <c r="AF51" s="283">
        <v>11635000</v>
      </c>
      <c r="AG51" s="301">
        <v>10844000</v>
      </c>
      <c r="AH51" s="301">
        <v>11615000</v>
      </c>
      <c r="AI51" s="302">
        <v>12718000</v>
      </c>
      <c r="AJ51" s="286">
        <v>46812000</v>
      </c>
      <c r="AK51" s="102"/>
      <c r="AL51" s="383">
        <v>12847000</v>
      </c>
      <c r="AM51" s="383">
        <v>12517000</v>
      </c>
      <c r="AN51" s="286">
        <v>25364000</v>
      </c>
      <c r="AO51" s="104"/>
    </row>
    <row r="52" spans="1:41" ht="12.5" customHeight="1" x14ac:dyDescent="0.25">
      <c r="A52" s="270" t="s">
        <v>358</v>
      </c>
      <c r="B52" s="384">
        <v>8076</v>
      </c>
      <c r="C52" s="385">
        <v>6928</v>
      </c>
      <c r="D52" s="385">
        <v>8493</v>
      </c>
      <c r="E52" s="386">
        <v>8813</v>
      </c>
      <c r="F52" s="39">
        <v>32310</v>
      </c>
      <c r="G52" s="102"/>
      <c r="H52" s="40">
        <v>13249</v>
      </c>
      <c r="I52" s="41">
        <v>13266</v>
      </c>
      <c r="J52" s="41">
        <v>13788</v>
      </c>
      <c r="K52" s="42">
        <v>13673</v>
      </c>
      <c r="L52" s="39">
        <v>53976</v>
      </c>
      <c r="M52" s="102"/>
      <c r="N52" s="40">
        <v>14599</v>
      </c>
      <c r="O52" s="41">
        <v>15233</v>
      </c>
      <c r="P52" s="41">
        <v>15601</v>
      </c>
      <c r="Q52" s="42">
        <v>14967</v>
      </c>
      <c r="R52" s="39">
        <v>60400</v>
      </c>
      <c r="S52" s="102"/>
      <c r="T52" s="43">
        <v>16129723.199999999</v>
      </c>
      <c r="U52" s="44">
        <v>15741928.5</v>
      </c>
      <c r="V52" s="44">
        <v>15755397.699999999</v>
      </c>
      <c r="W52" s="45">
        <v>13275000</v>
      </c>
      <c r="X52" s="46">
        <f>SUM(T52:W52)</f>
        <v>60902049.399999999</v>
      </c>
      <c r="Y52" s="102"/>
      <c r="Z52" s="43">
        <v>14604000</v>
      </c>
      <c r="AA52" s="44">
        <v>12494000</v>
      </c>
      <c r="AB52" s="44">
        <v>13994000</v>
      </c>
      <c r="AC52" s="45">
        <v>16024000</v>
      </c>
      <c r="AD52" s="46">
        <f>SUM(Z52:AC52)</f>
        <v>57116000</v>
      </c>
      <c r="AE52" s="102"/>
      <c r="AF52" s="43">
        <v>16024000</v>
      </c>
      <c r="AG52" s="44">
        <v>16053000</v>
      </c>
      <c r="AH52" s="44">
        <v>16348000</v>
      </c>
      <c r="AI52" s="45">
        <v>17678000</v>
      </c>
      <c r="AJ52" s="46">
        <v>66103000</v>
      </c>
      <c r="AK52" s="102"/>
      <c r="AL52" s="376">
        <v>16905000</v>
      </c>
      <c r="AM52" s="376">
        <v>17131000</v>
      </c>
      <c r="AN52" s="46">
        <v>34036000</v>
      </c>
      <c r="AO52" s="104"/>
    </row>
    <row r="53" spans="1:41" ht="12.5" customHeight="1" x14ac:dyDescent="0.25">
      <c r="A53" s="270" t="s">
        <v>359</v>
      </c>
      <c r="B53" s="40">
        <v>4488</v>
      </c>
      <c r="C53" s="41">
        <v>3825</v>
      </c>
      <c r="D53" s="41">
        <v>5121</v>
      </c>
      <c r="E53" s="42">
        <v>4958</v>
      </c>
      <c r="F53" s="39">
        <v>18392</v>
      </c>
      <c r="G53" s="102"/>
      <c r="H53" s="40">
        <v>4872</v>
      </c>
      <c r="I53" s="41">
        <v>4900</v>
      </c>
      <c r="J53" s="41">
        <v>5153</v>
      </c>
      <c r="K53" s="42">
        <v>5078</v>
      </c>
      <c r="L53" s="39">
        <v>20003</v>
      </c>
      <c r="M53" s="102"/>
      <c r="N53" s="40">
        <v>5309</v>
      </c>
      <c r="O53" s="41">
        <v>5657</v>
      </c>
      <c r="P53" s="41">
        <v>5743</v>
      </c>
      <c r="Q53" s="42">
        <v>5407</v>
      </c>
      <c r="R53" s="39">
        <v>22116</v>
      </c>
      <c r="S53" s="102"/>
      <c r="T53" s="43">
        <v>5742128.2000000002</v>
      </c>
      <c r="U53" s="44">
        <v>5955600.0999999996</v>
      </c>
      <c r="V53" s="44">
        <v>5859967.2000000002</v>
      </c>
      <c r="W53" s="45">
        <v>6043000</v>
      </c>
      <c r="X53" s="46">
        <f>SUM(T53:W53)</f>
        <v>23600695.5</v>
      </c>
      <c r="Y53" s="102"/>
      <c r="Z53" s="43">
        <v>5883000</v>
      </c>
      <c r="AA53" s="44">
        <v>6475000</v>
      </c>
      <c r="AB53" s="44">
        <v>7385000</v>
      </c>
      <c r="AC53" s="45">
        <v>5363000</v>
      </c>
      <c r="AD53" s="46">
        <f>SUM(Z53:AC53)</f>
        <v>25106000</v>
      </c>
      <c r="AE53" s="102"/>
      <c r="AF53" s="43">
        <v>5363000</v>
      </c>
      <c r="AG53" s="44">
        <v>5906000</v>
      </c>
      <c r="AH53" s="44">
        <v>6299000</v>
      </c>
      <c r="AI53" s="45">
        <v>6631000</v>
      </c>
      <c r="AJ53" s="46">
        <v>24199000</v>
      </c>
      <c r="AK53" s="102"/>
      <c r="AL53" s="376">
        <v>5783000</v>
      </c>
      <c r="AM53" s="376">
        <v>5921000</v>
      </c>
      <c r="AN53" s="46">
        <v>11704000</v>
      </c>
      <c r="AO53" s="104"/>
    </row>
    <row r="54" spans="1:41" ht="12.5" customHeight="1" x14ac:dyDescent="0.25">
      <c r="A54" s="270" t="s">
        <v>360</v>
      </c>
      <c r="B54" s="30">
        <v>1457</v>
      </c>
      <c r="C54" s="31">
        <v>5305</v>
      </c>
      <c r="D54" s="31">
        <v>2011</v>
      </c>
      <c r="E54" s="32">
        <v>4573</v>
      </c>
      <c r="F54" s="29">
        <v>13346</v>
      </c>
      <c r="G54" s="102"/>
      <c r="H54" s="59">
        <v>2072</v>
      </c>
      <c r="I54" s="377">
        <v>7486</v>
      </c>
      <c r="J54" s="377">
        <v>8600</v>
      </c>
      <c r="K54" s="378">
        <v>7040</v>
      </c>
      <c r="L54" s="29">
        <v>25198</v>
      </c>
      <c r="M54" s="395"/>
      <c r="N54" s="59">
        <v>4068</v>
      </c>
      <c r="O54" s="377">
        <v>-11138</v>
      </c>
      <c r="P54" s="377">
        <v>150</v>
      </c>
      <c r="Q54" s="378">
        <v>3149</v>
      </c>
      <c r="R54" s="29">
        <v>-3771</v>
      </c>
      <c r="S54" s="395"/>
      <c r="T54" s="57">
        <v>-498562.8</v>
      </c>
      <c r="U54" s="97">
        <v>2774284.6</v>
      </c>
      <c r="V54" s="97">
        <v>3697744</v>
      </c>
      <c r="W54" s="35">
        <v>1150000</v>
      </c>
      <c r="X54" s="36">
        <f>SUM(T54:W54)</f>
        <v>7123465.8000000007</v>
      </c>
      <c r="Y54" s="102"/>
      <c r="Z54" s="33">
        <v>494000</v>
      </c>
      <c r="AA54" s="34">
        <v>1302000</v>
      </c>
      <c r="AB54" s="34">
        <v>3672000</v>
      </c>
      <c r="AC54" s="35">
        <v>1131000</v>
      </c>
      <c r="AD54" s="36">
        <f>SUM(Z54:AC54)</f>
        <v>6599000</v>
      </c>
      <c r="AE54" s="102"/>
      <c r="AF54" s="33">
        <v>1131000</v>
      </c>
      <c r="AG54" s="34">
        <v>1901000</v>
      </c>
      <c r="AH54" s="34">
        <v>1820000</v>
      </c>
      <c r="AI54" s="35">
        <v>1991000</v>
      </c>
      <c r="AJ54" s="36">
        <v>6843000</v>
      </c>
      <c r="AK54" s="102"/>
      <c r="AL54" s="387">
        <v>-957000</v>
      </c>
      <c r="AM54" s="387">
        <v>-1767000</v>
      </c>
      <c r="AN54" s="36">
        <v>-2724000</v>
      </c>
      <c r="AO54" s="104"/>
    </row>
    <row r="55" spans="1:41" ht="12.5" customHeight="1" x14ac:dyDescent="0.25">
      <c r="A55" s="7" t="s">
        <v>361</v>
      </c>
      <c r="B55" s="294">
        <v>25800</v>
      </c>
      <c r="C55" s="295">
        <v>29340</v>
      </c>
      <c r="D55" s="295">
        <v>25750</v>
      </c>
      <c r="E55" s="296">
        <v>28352</v>
      </c>
      <c r="F55" s="297">
        <v>109242</v>
      </c>
      <c r="G55" s="102"/>
      <c r="H55" s="294">
        <v>29780</v>
      </c>
      <c r="I55" s="295">
        <v>35033</v>
      </c>
      <c r="J55" s="295">
        <v>37216</v>
      </c>
      <c r="K55" s="296">
        <v>36009</v>
      </c>
      <c r="L55" s="297">
        <v>138038</v>
      </c>
      <c r="M55" s="102"/>
      <c r="N55" s="294">
        <v>34834</v>
      </c>
      <c r="O55" s="295">
        <v>18671</v>
      </c>
      <c r="P55" s="295">
        <v>31301</v>
      </c>
      <c r="Q55" s="296">
        <v>32489</v>
      </c>
      <c r="R55" s="297">
        <v>117295</v>
      </c>
      <c r="S55" s="102"/>
      <c r="T55" s="298">
        <v>33098330</v>
      </c>
      <c r="U55" s="303">
        <v>37104760</v>
      </c>
      <c r="V55" s="303">
        <v>37173000</v>
      </c>
      <c r="W55" s="304">
        <v>30243000</v>
      </c>
      <c r="X55" s="299">
        <f>SUM(T55:W55)</f>
        <v>137619090</v>
      </c>
      <c r="Y55" s="102"/>
      <c r="Z55" s="298">
        <v>29207000</v>
      </c>
      <c r="AA55" s="303">
        <v>32538000</v>
      </c>
      <c r="AB55" s="303">
        <v>37380000</v>
      </c>
      <c r="AC55" s="304">
        <v>34153000</v>
      </c>
      <c r="AD55" s="299">
        <f>SUM(Z55:AC55)</f>
        <v>133278000</v>
      </c>
      <c r="AE55" s="102"/>
      <c r="AF55" s="298">
        <v>34153000</v>
      </c>
      <c r="AG55" s="303">
        <v>34705000</v>
      </c>
      <c r="AH55" s="303">
        <v>36082000</v>
      </c>
      <c r="AI55" s="304">
        <v>39018000</v>
      </c>
      <c r="AJ55" s="299">
        <v>143958000</v>
      </c>
      <c r="AK55" s="102"/>
      <c r="AL55" s="380">
        <v>34578000</v>
      </c>
      <c r="AM55" s="380">
        <v>33802000</v>
      </c>
      <c r="AN55" s="299">
        <v>68380000</v>
      </c>
      <c r="AO55" s="104"/>
    </row>
    <row r="56" spans="1:41" ht="12.5" customHeight="1" x14ac:dyDescent="0.25">
      <c r="B56" s="110"/>
      <c r="C56" s="110"/>
      <c r="D56" s="110"/>
      <c r="E56" s="110"/>
      <c r="F56" s="110"/>
      <c r="H56" s="110"/>
      <c r="I56" s="110"/>
      <c r="J56" s="110"/>
      <c r="K56" s="110"/>
      <c r="L56" s="110"/>
      <c r="N56" s="110"/>
      <c r="O56" s="110"/>
      <c r="P56" s="110"/>
      <c r="Q56" s="110"/>
      <c r="R56" s="110"/>
      <c r="T56" s="110"/>
      <c r="U56" s="110"/>
      <c r="V56" s="110"/>
      <c r="W56" s="110"/>
      <c r="X56" s="110"/>
      <c r="Z56" s="110"/>
      <c r="AA56" s="110"/>
      <c r="AB56" s="110"/>
      <c r="AC56" s="110"/>
      <c r="AD56" s="110"/>
      <c r="AF56" s="110"/>
      <c r="AG56" s="110"/>
      <c r="AH56" s="110"/>
      <c r="AI56" s="110"/>
      <c r="AJ56" s="110"/>
      <c r="AL56" s="110"/>
      <c r="AM56" s="110"/>
      <c r="AN56" s="110"/>
    </row>
    <row r="57" spans="1:41" ht="12.5" customHeight="1" x14ac:dyDescent="0.25">
      <c r="A57" s="7" t="s">
        <v>362</v>
      </c>
      <c r="B57" s="107"/>
      <c r="C57" s="108"/>
      <c r="D57" s="108"/>
      <c r="E57" s="109"/>
      <c r="F57" s="106"/>
      <c r="G57" s="102"/>
      <c r="H57" s="107"/>
      <c r="I57" s="108"/>
      <c r="J57" s="108"/>
      <c r="K57" s="109"/>
      <c r="L57" s="106"/>
      <c r="M57" s="102"/>
      <c r="N57" s="107"/>
      <c r="O57" s="108"/>
      <c r="P57" s="108"/>
      <c r="Q57" s="109"/>
      <c r="R57" s="106"/>
      <c r="S57" s="102"/>
      <c r="T57" s="107"/>
      <c r="U57" s="108"/>
      <c r="V57" s="108"/>
      <c r="W57" s="109"/>
      <c r="X57" s="106"/>
      <c r="Y57" s="102"/>
      <c r="Z57" s="107"/>
      <c r="AA57" s="108"/>
      <c r="AB57" s="108"/>
      <c r="AC57" s="109"/>
      <c r="AD57" s="320"/>
      <c r="AE57" s="102"/>
      <c r="AF57" s="107"/>
      <c r="AG57" s="108"/>
      <c r="AH57" s="108"/>
      <c r="AI57" s="109"/>
      <c r="AJ57" s="320"/>
      <c r="AK57" s="102"/>
      <c r="AL57" s="370"/>
      <c r="AM57" s="370"/>
      <c r="AN57" s="320"/>
      <c r="AO57" s="104"/>
    </row>
    <row r="58" spans="1:41" ht="12.5" customHeight="1" x14ac:dyDescent="0.25">
      <c r="A58" s="270" t="s">
        <v>293</v>
      </c>
      <c r="B58" s="280">
        <v>15855</v>
      </c>
      <c r="C58" s="281">
        <v>17217</v>
      </c>
      <c r="D58" s="281">
        <v>19164</v>
      </c>
      <c r="E58" s="282">
        <v>17479</v>
      </c>
      <c r="F58" s="114">
        <v>69715</v>
      </c>
      <c r="G58" s="102"/>
      <c r="H58" s="280">
        <v>18232</v>
      </c>
      <c r="I58" s="281">
        <v>17126</v>
      </c>
      <c r="J58" s="281">
        <v>17704</v>
      </c>
      <c r="K58" s="282">
        <v>17436</v>
      </c>
      <c r="L58" s="114">
        <v>70498</v>
      </c>
      <c r="M58" s="102"/>
      <c r="N58" s="280">
        <v>17024</v>
      </c>
      <c r="O58" s="281">
        <v>16977</v>
      </c>
      <c r="P58" s="281">
        <v>16885</v>
      </c>
      <c r="Q58" s="282">
        <v>16431</v>
      </c>
      <c r="R58" s="114">
        <v>67317</v>
      </c>
      <c r="S58" s="102"/>
      <c r="T58" s="280">
        <v>15640</v>
      </c>
      <c r="U58" s="281">
        <v>15042</v>
      </c>
      <c r="V58" s="281">
        <v>14609</v>
      </c>
      <c r="W58" s="282">
        <v>13738</v>
      </c>
      <c r="X58" s="114">
        <v>59029</v>
      </c>
      <c r="Y58" s="102"/>
      <c r="Z58" s="283">
        <v>13587000</v>
      </c>
      <c r="AA58" s="301">
        <v>14952000</v>
      </c>
      <c r="AB58" s="301">
        <v>14881000</v>
      </c>
      <c r="AC58" s="302">
        <v>15093000</v>
      </c>
      <c r="AD58" s="286">
        <v>58513000</v>
      </c>
      <c r="AE58" s="102"/>
      <c r="AF58" s="283">
        <v>16403000</v>
      </c>
      <c r="AG58" s="301">
        <v>17563000</v>
      </c>
      <c r="AH58" s="301">
        <v>15791000</v>
      </c>
      <c r="AI58" s="302">
        <v>15732000</v>
      </c>
      <c r="AJ58" s="286">
        <v>65489000</v>
      </c>
      <c r="AK58" s="102"/>
      <c r="AL58" s="383">
        <v>14670000</v>
      </c>
      <c r="AM58" s="383">
        <v>14193000</v>
      </c>
      <c r="AN58" s="286">
        <v>28863000</v>
      </c>
      <c r="AO58" s="104"/>
    </row>
    <row r="59" spans="1:41" ht="12.5" customHeight="1" x14ac:dyDescent="0.25">
      <c r="A59" s="321" t="s">
        <v>321</v>
      </c>
      <c r="B59" s="260" t="s">
        <v>323</v>
      </c>
      <c r="C59" s="261" t="s">
        <v>332</v>
      </c>
      <c r="D59" s="261" t="s">
        <v>350</v>
      </c>
      <c r="E59" s="256" t="s">
        <v>323</v>
      </c>
      <c r="F59" s="257" t="s">
        <v>323</v>
      </c>
      <c r="G59" s="102"/>
      <c r="H59" s="260" t="s">
        <v>350</v>
      </c>
      <c r="I59" s="261" t="s">
        <v>332</v>
      </c>
      <c r="J59" s="261" t="s">
        <v>323</v>
      </c>
      <c r="K59" s="256" t="s">
        <v>323</v>
      </c>
      <c r="L59" s="257" t="s">
        <v>323</v>
      </c>
      <c r="M59" s="102"/>
      <c r="N59" s="252">
        <v>0.05</v>
      </c>
      <c r="O59" s="253">
        <v>0.04</v>
      </c>
      <c r="P59" s="253">
        <v>0.05</v>
      </c>
      <c r="Q59" s="254">
        <v>0.05</v>
      </c>
      <c r="R59" s="257" t="s">
        <v>323</v>
      </c>
      <c r="S59" s="102"/>
      <c r="T59" s="252">
        <v>0.05</v>
      </c>
      <c r="U59" s="253">
        <v>0.03</v>
      </c>
      <c r="V59" s="253">
        <v>0.05</v>
      </c>
      <c r="W59" s="256" t="s">
        <v>350</v>
      </c>
      <c r="X59" s="257" t="s">
        <v>323</v>
      </c>
      <c r="Y59" s="102"/>
      <c r="Z59" s="252">
        <v>0.04</v>
      </c>
      <c r="AA59" s="388">
        <v>0.03</v>
      </c>
      <c r="AB59" s="388">
        <v>0.05</v>
      </c>
      <c r="AC59" s="389">
        <v>0.04</v>
      </c>
      <c r="AD59" s="255">
        <v>4.2908925500007099E-2</v>
      </c>
      <c r="AE59" s="102"/>
      <c r="AF59" s="252">
        <v>0.05</v>
      </c>
      <c r="AG59" s="388">
        <v>0.04</v>
      </c>
      <c r="AH59" s="388">
        <v>0.05</v>
      </c>
      <c r="AI59" s="389">
        <v>0.04</v>
      </c>
      <c r="AJ59" s="255">
        <v>4.2697445285931897E-2</v>
      </c>
      <c r="AK59" s="102"/>
      <c r="AL59" s="390">
        <v>0.04</v>
      </c>
      <c r="AM59" s="391">
        <v>0.03</v>
      </c>
      <c r="AN59" s="255">
        <v>3.5761146319252098E-2</v>
      </c>
      <c r="AO59" s="104"/>
    </row>
    <row r="60" spans="1:41" ht="12.5" customHeight="1" x14ac:dyDescent="0.25">
      <c r="A60" s="244" t="s">
        <v>280</v>
      </c>
      <c r="B60" s="40">
        <v>5688</v>
      </c>
      <c r="C60" s="41">
        <v>5451</v>
      </c>
      <c r="D60" s="41">
        <v>5505</v>
      </c>
      <c r="E60" s="42">
        <v>5515</v>
      </c>
      <c r="F60" s="39">
        <v>22159</v>
      </c>
      <c r="G60" s="102"/>
      <c r="H60" s="40">
        <v>6014</v>
      </c>
      <c r="I60" s="41">
        <v>6230</v>
      </c>
      <c r="J60" s="41">
        <v>6675</v>
      </c>
      <c r="K60" s="42">
        <v>6086</v>
      </c>
      <c r="L60" s="39">
        <v>25005</v>
      </c>
      <c r="M60" s="102"/>
      <c r="N60" s="40">
        <v>6413</v>
      </c>
      <c r="O60" s="41">
        <v>5663</v>
      </c>
      <c r="P60" s="41">
        <v>5364</v>
      </c>
      <c r="Q60" s="42">
        <v>4668</v>
      </c>
      <c r="R60" s="39">
        <v>22108</v>
      </c>
      <c r="S60" s="102"/>
      <c r="T60" s="40">
        <v>5255</v>
      </c>
      <c r="U60" s="41">
        <v>5553</v>
      </c>
      <c r="V60" s="41">
        <v>5064</v>
      </c>
      <c r="W60" s="42">
        <v>5138</v>
      </c>
      <c r="X60" s="39">
        <v>21010</v>
      </c>
      <c r="Y60" s="102"/>
      <c r="Z60" s="43">
        <v>5462000</v>
      </c>
      <c r="AA60" s="44">
        <v>5509000</v>
      </c>
      <c r="AB60" s="44">
        <v>5493000</v>
      </c>
      <c r="AC60" s="45">
        <v>5625000</v>
      </c>
      <c r="AD60" s="46">
        <v>22089000</v>
      </c>
      <c r="AE60" s="102"/>
      <c r="AF60" s="43">
        <v>5234000</v>
      </c>
      <c r="AG60" s="44">
        <v>5106000</v>
      </c>
      <c r="AH60" s="44">
        <v>5466000</v>
      </c>
      <c r="AI60" s="45">
        <v>4984000</v>
      </c>
      <c r="AJ60" s="46">
        <v>20790000</v>
      </c>
      <c r="AK60" s="102"/>
      <c r="AL60" s="376">
        <v>4773000</v>
      </c>
      <c r="AM60" s="376">
        <v>5149000</v>
      </c>
      <c r="AN60" s="46">
        <v>9922000</v>
      </c>
      <c r="AO60" s="104"/>
    </row>
    <row r="61" spans="1:41" ht="12.5" customHeight="1" x14ac:dyDescent="0.25">
      <c r="A61" s="321" t="s">
        <v>321</v>
      </c>
      <c r="B61" s="260" t="s">
        <v>285</v>
      </c>
      <c r="C61" s="261" t="s">
        <v>289</v>
      </c>
      <c r="D61" s="261" t="s">
        <v>289</v>
      </c>
      <c r="E61" s="256" t="s">
        <v>350</v>
      </c>
      <c r="F61" s="257" t="s">
        <v>289</v>
      </c>
      <c r="G61" s="102"/>
      <c r="H61" s="260" t="s">
        <v>289</v>
      </c>
      <c r="I61" s="261" t="s">
        <v>350</v>
      </c>
      <c r="J61" s="261" t="s">
        <v>350</v>
      </c>
      <c r="K61" s="256" t="s">
        <v>350</v>
      </c>
      <c r="L61" s="257" t="s">
        <v>350</v>
      </c>
      <c r="M61" s="102"/>
      <c r="N61" s="260" t="s">
        <v>350</v>
      </c>
      <c r="O61" s="261" t="s">
        <v>323</v>
      </c>
      <c r="P61" s="261" t="s">
        <v>323</v>
      </c>
      <c r="Q61" s="256" t="s">
        <v>332</v>
      </c>
      <c r="R61" s="257" t="s">
        <v>323</v>
      </c>
      <c r="S61" s="102"/>
      <c r="T61" s="260" t="s">
        <v>323</v>
      </c>
      <c r="U61" s="261" t="s">
        <v>332</v>
      </c>
      <c r="V61" s="261" t="s">
        <v>323</v>
      </c>
      <c r="W61" s="256" t="s">
        <v>289</v>
      </c>
      <c r="X61" s="257" t="s">
        <v>350</v>
      </c>
      <c r="Y61" s="102"/>
      <c r="Z61" s="252">
        <v>0.05</v>
      </c>
      <c r="AA61" s="253">
        <v>0.05</v>
      </c>
      <c r="AB61" s="253">
        <v>0.06</v>
      </c>
      <c r="AC61" s="254">
        <v>0.05</v>
      </c>
      <c r="AD61" s="255">
        <v>5.31407355622526E-2</v>
      </c>
      <c r="AE61" s="102"/>
      <c r="AF61" s="252">
        <v>0.04</v>
      </c>
      <c r="AG61" s="253">
        <v>0.04</v>
      </c>
      <c r="AH61" s="253">
        <v>0.05</v>
      </c>
      <c r="AI61" s="254">
        <v>0.03</v>
      </c>
      <c r="AJ61" s="255">
        <v>3.7735986045490097E-2</v>
      </c>
      <c r="AK61" s="102"/>
      <c r="AL61" s="391">
        <v>0.04</v>
      </c>
      <c r="AM61" s="391">
        <v>0.03</v>
      </c>
      <c r="AN61" s="255">
        <v>3.5272327824328001E-2</v>
      </c>
      <c r="AO61" s="104"/>
    </row>
    <row r="62" spans="1:41" ht="12.5" customHeight="1" x14ac:dyDescent="0.25">
      <c r="A62" s="244" t="s">
        <v>282</v>
      </c>
      <c r="B62" s="40">
        <v>8777</v>
      </c>
      <c r="C62" s="41">
        <v>8116</v>
      </c>
      <c r="D62" s="41">
        <v>8646</v>
      </c>
      <c r="E62" s="42">
        <v>8375</v>
      </c>
      <c r="F62" s="39">
        <v>33914</v>
      </c>
      <c r="G62" s="102"/>
      <c r="H62" s="40">
        <v>8706</v>
      </c>
      <c r="I62" s="41">
        <v>8775</v>
      </c>
      <c r="J62" s="41">
        <v>9026</v>
      </c>
      <c r="K62" s="42">
        <v>8087</v>
      </c>
      <c r="L62" s="39">
        <v>34594</v>
      </c>
      <c r="M62" s="102"/>
      <c r="N62" s="40">
        <v>7731</v>
      </c>
      <c r="O62" s="41">
        <v>7687</v>
      </c>
      <c r="P62" s="41">
        <v>7338</v>
      </c>
      <c r="Q62" s="42">
        <v>6681</v>
      </c>
      <c r="R62" s="39">
        <v>29437</v>
      </c>
      <c r="S62" s="102"/>
      <c r="T62" s="40">
        <v>6233</v>
      </c>
      <c r="U62" s="41">
        <v>6609</v>
      </c>
      <c r="V62" s="41">
        <v>6083</v>
      </c>
      <c r="W62" s="42">
        <v>5844</v>
      </c>
      <c r="X62" s="39">
        <v>24769</v>
      </c>
      <c r="Y62" s="102"/>
      <c r="Z62" s="43">
        <v>6581000</v>
      </c>
      <c r="AA62" s="44">
        <v>6641000</v>
      </c>
      <c r="AB62" s="44">
        <v>6630000</v>
      </c>
      <c r="AC62" s="45">
        <v>7214000</v>
      </c>
      <c r="AD62" s="46">
        <v>27066000</v>
      </c>
      <c r="AE62" s="102"/>
      <c r="AF62" s="43">
        <v>6584000</v>
      </c>
      <c r="AG62" s="44">
        <v>6612000</v>
      </c>
      <c r="AH62" s="44">
        <v>6459000</v>
      </c>
      <c r="AI62" s="45">
        <v>6002000</v>
      </c>
      <c r="AJ62" s="46">
        <v>25657000</v>
      </c>
      <c r="AK62" s="102"/>
      <c r="AL62" s="376">
        <v>5862000</v>
      </c>
      <c r="AM62" s="376">
        <v>5799000</v>
      </c>
      <c r="AN62" s="46">
        <v>11661000</v>
      </c>
      <c r="AO62" s="104"/>
    </row>
    <row r="63" spans="1:41" ht="12.5" customHeight="1" x14ac:dyDescent="0.25">
      <c r="A63" s="321" t="s">
        <v>321</v>
      </c>
      <c r="B63" s="260" t="s">
        <v>329</v>
      </c>
      <c r="C63" s="261" t="s">
        <v>286</v>
      </c>
      <c r="D63" s="261" t="s">
        <v>314</v>
      </c>
      <c r="E63" s="256" t="s">
        <v>283</v>
      </c>
      <c r="F63" s="257" t="s">
        <v>314</v>
      </c>
      <c r="G63" s="102"/>
      <c r="H63" s="260" t="s">
        <v>314</v>
      </c>
      <c r="I63" s="261" t="s">
        <v>288</v>
      </c>
      <c r="J63" s="261" t="s">
        <v>283</v>
      </c>
      <c r="K63" s="256" t="s">
        <v>322</v>
      </c>
      <c r="L63" s="257" t="s">
        <v>283</v>
      </c>
      <c r="M63" s="102"/>
      <c r="N63" s="260" t="s">
        <v>283</v>
      </c>
      <c r="O63" s="261" t="s">
        <v>322</v>
      </c>
      <c r="P63" s="261" t="s">
        <v>322</v>
      </c>
      <c r="Q63" s="256" t="s">
        <v>285</v>
      </c>
      <c r="R63" s="257" t="s">
        <v>322</v>
      </c>
      <c r="S63" s="102"/>
      <c r="T63" s="260" t="s">
        <v>322</v>
      </c>
      <c r="U63" s="261" t="s">
        <v>285</v>
      </c>
      <c r="V63" s="261" t="s">
        <v>322</v>
      </c>
      <c r="W63" s="256" t="s">
        <v>314</v>
      </c>
      <c r="X63" s="257" t="s">
        <v>283</v>
      </c>
      <c r="Y63" s="102"/>
      <c r="Z63" s="252">
        <v>0.1</v>
      </c>
      <c r="AA63" s="253">
        <v>0.09</v>
      </c>
      <c r="AB63" s="253">
        <v>0.11</v>
      </c>
      <c r="AC63" s="254">
        <v>0.1</v>
      </c>
      <c r="AD63" s="255">
        <v>9.8892361682294205E-2</v>
      </c>
      <c r="AE63" s="102"/>
      <c r="AF63" s="252">
        <v>0.09</v>
      </c>
      <c r="AG63" s="253">
        <v>7.0000000000000007E-2</v>
      </c>
      <c r="AH63" s="253">
        <v>0.09</v>
      </c>
      <c r="AI63" s="254">
        <v>7.0000000000000007E-2</v>
      </c>
      <c r="AJ63" s="255">
        <v>7.4258772589925595E-2</v>
      </c>
      <c r="AK63" s="102"/>
      <c r="AL63" s="391">
        <v>0.08</v>
      </c>
      <c r="AM63" s="391">
        <v>0.06</v>
      </c>
      <c r="AN63" s="255">
        <v>7.0179767572024404E-2</v>
      </c>
      <c r="AO63" s="104"/>
    </row>
    <row r="64" spans="1:41" ht="12.5" customHeight="1" x14ac:dyDescent="0.25">
      <c r="A64" s="270" t="s">
        <v>284</v>
      </c>
      <c r="B64" s="258" t="s">
        <v>116</v>
      </c>
      <c r="C64" s="259" t="s">
        <v>116</v>
      </c>
      <c r="D64" s="41">
        <v>5277</v>
      </c>
      <c r="E64" s="42">
        <v>4991</v>
      </c>
      <c r="F64" s="39">
        <v>10268</v>
      </c>
      <c r="G64" s="102"/>
      <c r="H64" s="40">
        <v>5095</v>
      </c>
      <c r="I64" s="41">
        <v>5275</v>
      </c>
      <c r="J64" s="41">
        <v>5372</v>
      </c>
      <c r="K64" s="42">
        <v>5804</v>
      </c>
      <c r="L64" s="39">
        <v>21546</v>
      </c>
      <c r="M64" s="102"/>
      <c r="N64" s="40">
        <v>5124</v>
      </c>
      <c r="O64" s="41">
        <v>5319</v>
      </c>
      <c r="P64" s="41">
        <v>5371</v>
      </c>
      <c r="Q64" s="42">
        <v>5828</v>
      </c>
      <c r="R64" s="39">
        <v>21642</v>
      </c>
      <c r="S64" s="102"/>
      <c r="T64" s="40">
        <v>5581</v>
      </c>
      <c r="U64" s="41">
        <v>5523</v>
      </c>
      <c r="V64" s="41">
        <v>6294</v>
      </c>
      <c r="W64" s="42">
        <v>6256</v>
      </c>
      <c r="X64" s="39">
        <v>23654</v>
      </c>
      <c r="Y64" s="102"/>
      <c r="Z64" s="43">
        <v>6067000</v>
      </c>
      <c r="AA64" s="44">
        <v>6255000</v>
      </c>
      <c r="AB64" s="44">
        <v>6304000</v>
      </c>
      <c r="AC64" s="45">
        <v>6497000</v>
      </c>
      <c r="AD64" s="46">
        <v>25123000</v>
      </c>
      <c r="AE64" s="102"/>
      <c r="AF64" s="43">
        <v>5908000</v>
      </c>
      <c r="AG64" s="44">
        <v>6220000</v>
      </c>
      <c r="AH64" s="44">
        <v>5933000</v>
      </c>
      <c r="AI64" s="45">
        <v>6200000</v>
      </c>
      <c r="AJ64" s="46">
        <v>24261000</v>
      </c>
      <c r="AK64" s="102"/>
      <c r="AL64" s="376">
        <v>5891000</v>
      </c>
      <c r="AM64" s="376">
        <v>5795000</v>
      </c>
      <c r="AN64" s="46">
        <v>11686000</v>
      </c>
      <c r="AO64" s="104"/>
    </row>
    <row r="65" spans="1:41" ht="12.5" customHeight="1" x14ac:dyDescent="0.25">
      <c r="A65" s="321" t="s">
        <v>321</v>
      </c>
      <c r="B65" s="260" t="s">
        <v>116</v>
      </c>
      <c r="C65" s="261" t="s">
        <v>116</v>
      </c>
      <c r="D65" s="261" t="s">
        <v>322</v>
      </c>
      <c r="E65" s="256" t="s">
        <v>322</v>
      </c>
      <c r="F65" s="257" t="s">
        <v>322</v>
      </c>
      <c r="G65" s="102"/>
      <c r="H65" s="260" t="s">
        <v>322</v>
      </c>
      <c r="I65" s="261" t="s">
        <v>332</v>
      </c>
      <c r="J65" s="261" t="s">
        <v>289</v>
      </c>
      <c r="K65" s="256" t="s">
        <v>322</v>
      </c>
      <c r="L65" s="257" t="s">
        <v>350</v>
      </c>
      <c r="M65" s="102"/>
      <c r="N65" s="260" t="s">
        <v>285</v>
      </c>
      <c r="O65" s="261" t="s">
        <v>332</v>
      </c>
      <c r="P65" s="261" t="s">
        <v>289</v>
      </c>
      <c r="Q65" s="256" t="s">
        <v>285</v>
      </c>
      <c r="R65" s="257" t="s">
        <v>350</v>
      </c>
      <c r="S65" s="102"/>
      <c r="T65" s="260" t="s">
        <v>285</v>
      </c>
      <c r="U65" s="261" t="s">
        <v>332</v>
      </c>
      <c r="V65" s="261" t="s">
        <v>322</v>
      </c>
      <c r="W65" s="256" t="s">
        <v>316</v>
      </c>
      <c r="X65" s="257" t="s">
        <v>322</v>
      </c>
      <c r="Y65" s="102"/>
      <c r="Z65" s="252">
        <v>0.09</v>
      </c>
      <c r="AA65" s="253">
        <v>0.05</v>
      </c>
      <c r="AB65" s="253">
        <v>0.1</v>
      </c>
      <c r="AC65" s="254">
        <v>0.09</v>
      </c>
      <c r="AD65" s="255">
        <v>9.4204474603795996E-2</v>
      </c>
      <c r="AE65" s="102"/>
      <c r="AF65" s="252">
        <v>0.09</v>
      </c>
      <c r="AG65" s="253">
        <v>0.05</v>
      </c>
      <c r="AH65" s="253">
        <v>0.08</v>
      </c>
      <c r="AI65" s="254">
        <v>0.08</v>
      </c>
      <c r="AJ65" s="255">
        <v>7.0281607314084393E-2</v>
      </c>
      <c r="AK65" s="102"/>
      <c r="AL65" s="391">
        <v>7.0000000000000007E-2</v>
      </c>
      <c r="AM65" s="391">
        <v>0.05</v>
      </c>
      <c r="AN65" s="255">
        <v>5.7769406832866202E-2</v>
      </c>
      <c r="AO65" s="104"/>
    </row>
    <row r="66" spans="1:41" ht="12.5" customHeight="1" x14ac:dyDescent="0.25">
      <c r="A66" s="270" t="s">
        <v>287</v>
      </c>
      <c r="B66" s="40">
        <v>2520</v>
      </c>
      <c r="C66" s="41">
        <v>2641</v>
      </c>
      <c r="D66" s="41">
        <v>1419</v>
      </c>
      <c r="E66" s="42">
        <v>2702</v>
      </c>
      <c r="F66" s="39">
        <v>9282</v>
      </c>
      <c r="G66" s="102"/>
      <c r="H66" s="40">
        <v>807</v>
      </c>
      <c r="I66" s="41">
        <v>649</v>
      </c>
      <c r="J66" s="41">
        <v>1137</v>
      </c>
      <c r="K66" s="42">
        <v>1336</v>
      </c>
      <c r="L66" s="39">
        <v>3929</v>
      </c>
      <c r="M66" s="102"/>
      <c r="N66" s="40">
        <v>583</v>
      </c>
      <c r="O66" s="41">
        <v>5259</v>
      </c>
      <c r="P66" s="41">
        <v>5905</v>
      </c>
      <c r="Q66" s="42">
        <v>5321</v>
      </c>
      <c r="R66" s="39">
        <v>17068</v>
      </c>
      <c r="S66" s="102"/>
      <c r="T66" s="40">
        <v>5973</v>
      </c>
      <c r="U66" s="41">
        <v>5888</v>
      </c>
      <c r="V66" s="41">
        <v>6049</v>
      </c>
      <c r="W66" s="42">
        <v>5845</v>
      </c>
      <c r="X66" s="39">
        <v>23755</v>
      </c>
      <c r="Y66" s="102"/>
      <c r="Z66" s="43">
        <v>5868000</v>
      </c>
      <c r="AA66" s="44">
        <v>4391000</v>
      </c>
      <c r="AB66" s="44">
        <v>4524000</v>
      </c>
      <c r="AC66" s="45">
        <v>5028000</v>
      </c>
      <c r="AD66" s="46">
        <v>19811000</v>
      </c>
      <c r="AE66" s="102"/>
      <c r="AF66" s="43">
        <v>5042000</v>
      </c>
      <c r="AG66" s="44">
        <v>4381000</v>
      </c>
      <c r="AH66" s="44">
        <v>4519000</v>
      </c>
      <c r="AI66" s="45">
        <v>4594000</v>
      </c>
      <c r="AJ66" s="46">
        <v>18536000</v>
      </c>
      <c r="AK66" s="102"/>
      <c r="AL66" s="376">
        <v>4516000</v>
      </c>
      <c r="AM66" s="376">
        <v>4326000</v>
      </c>
      <c r="AN66" s="46">
        <v>8842000</v>
      </c>
      <c r="AO66" s="104"/>
    </row>
    <row r="67" spans="1:41" ht="12.5" customHeight="1" x14ac:dyDescent="0.25">
      <c r="A67" s="321" t="s">
        <v>321</v>
      </c>
      <c r="B67" s="260" t="s">
        <v>314</v>
      </c>
      <c r="C67" s="261" t="s">
        <v>285</v>
      </c>
      <c r="D67" s="261" t="s">
        <v>289</v>
      </c>
      <c r="E67" s="256" t="s">
        <v>314</v>
      </c>
      <c r="F67" s="257" t="s">
        <v>288</v>
      </c>
      <c r="G67" s="102"/>
      <c r="H67" s="260" t="s">
        <v>332</v>
      </c>
      <c r="I67" s="261" t="s">
        <v>322</v>
      </c>
      <c r="J67" s="261" t="s">
        <v>327</v>
      </c>
      <c r="K67" s="256" t="s">
        <v>316</v>
      </c>
      <c r="L67" s="257" t="s">
        <v>288</v>
      </c>
      <c r="M67" s="102"/>
      <c r="N67" s="260" t="s">
        <v>285</v>
      </c>
      <c r="O67" s="261" t="s">
        <v>283</v>
      </c>
      <c r="P67" s="261" t="s">
        <v>327</v>
      </c>
      <c r="Q67" s="256" t="s">
        <v>314</v>
      </c>
      <c r="R67" s="257" t="s">
        <v>314</v>
      </c>
      <c r="S67" s="102"/>
      <c r="T67" s="260" t="s">
        <v>363</v>
      </c>
      <c r="U67" s="261" t="s">
        <v>286</v>
      </c>
      <c r="V67" s="261" t="s">
        <v>329</v>
      </c>
      <c r="W67" s="256" t="s">
        <v>363</v>
      </c>
      <c r="X67" s="257" t="s">
        <v>324</v>
      </c>
      <c r="Y67" s="102"/>
      <c r="Z67" s="252">
        <v>0.13</v>
      </c>
      <c r="AA67" s="253">
        <v>0.08</v>
      </c>
      <c r="AB67" s="253">
        <v>0.1</v>
      </c>
      <c r="AC67" s="254">
        <v>0.1</v>
      </c>
      <c r="AD67" s="255">
        <v>0.102334479881139</v>
      </c>
      <c r="AE67" s="102"/>
      <c r="AF67" s="252">
        <v>0.11</v>
      </c>
      <c r="AG67" s="253">
        <v>0.08</v>
      </c>
      <c r="AH67" s="253">
        <v>0.09</v>
      </c>
      <c r="AI67" s="254">
        <v>0.09</v>
      </c>
      <c r="AJ67" s="255">
        <v>8.8620303879289694E-2</v>
      </c>
      <c r="AK67" s="102"/>
      <c r="AL67" s="391">
        <v>0.09</v>
      </c>
      <c r="AM67" s="391">
        <v>7.0000000000000007E-2</v>
      </c>
      <c r="AN67" s="255">
        <v>7.9069975408003604E-2</v>
      </c>
      <c r="AO67" s="104"/>
    </row>
    <row r="68" spans="1:41" ht="12.5" customHeight="1" x14ac:dyDescent="0.25">
      <c r="A68" s="270" t="s">
        <v>354</v>
      </c>
      <c r="B68" s="40">
        <v>2565</v>
      </c>
      <c r="C68" s="41">
        <v>3552</v>
      </c>
      <c r="D68" s="41">
        <v>3392</v>
      </c>
      <c r="E68" s="42">
        <v>3578</v>
      </c>
      <c r="F68" s="39">
        <v>13087</v>
      </c>
      <c r="G68" s="102"/>
      <c r="H68" s="40">
        <v>3530</v>
      </c>
      <c r="I68" s="41">
        <v>3244</v>
      </c>
      <c r="J68" s="41">
        <v>3523</v>
      </c>
      <c r="K68" s="42">
        <v>3136</v>
      </c>
      <c r="L68" s="39">
        <v>13433</v>
      </c>
      <c r="M68" s="102"/>
      <c r="N68" s="40">
        <v>3843</v>
      </c>
      <c r="O68" s="41">
        <v>3597</v>
      </c>
      <c r="P68" s="41">
        <v>3471</v>
      </c>
      <c r="Q68" s="42">
        <v>5288</v>
      </c>
      <c r="R68" s="39">
        <v>16199</v>
      </c>
      <c r="S68" s="102"/>
      <c r="T68" s="40">
        <v>3853</v>
      </c>
      <c r="U68" s="41">
        <v>3741</v>
      </c>
      <c r="V68" s="41">
        <v>3741</v>
      </c>
      <c r="W68" s="42">
        <v>4391</v>
      </c>
      <c r="X68" s="39">
        <v>15726</v>
      </c>
      <c r="Y68" s="102"/>
      <c r="Z68" s="43">
        <v>4725000</v>
      </c>
      <c r="AA68" s="44">
        <v>5849000</v>
      </c>
      <c r="AB68" s="44">
        <v>4977000</v>
      </c>
      <c r="AC68" s="45">
        <v>5059000</v>
      </c>
      <c r="AD68" s="46">
        <v>20610000</v>
      </c>
      <c r="AE68" s="102"/>
      <c r="AF68" s="43">
        <v>5261000</v>
      </c>
      <c r="AG68" s="44">
        <v>5432000</v>
      </c>
      <c r="AH68" s="44">
        <v>5483000</v>
      </c>
      <c r="AI68" s="45">
        <v>4772000</v>
      </c>
      <c r="AJ68" s="46">
        <v>20948000</v>
      </c>
      <c r="AK68" s="102"/>
      <c r="AL68" s="376">
        <v>5230000</v>
      </c>
      <c r="AM68" s="376">
        <v>5612000</v>
      </c>
      <c r="AN68" s="46">
        <v>10842000</v>
      </c>
      <c r="AO68" s="104"/>
    </row>
    <row r="69" spans="1:41" ht="12.5" customHeight="1" x14ac:dyDescent="0.25">
      <c r="A69" s="321" t="s">
        <v>321</v>
      </c>
      <c r="B69" s="326" t="s">
        <v>116</v>
      </c>
      <c r="C69" s="327" t="s">
        <v>116</v>
      </c>
      <c r="D69" s="327" t="s">
        <v>116</v>
      </c>
      <c r="E69" s="328" t="s">
        <v>116</v>
      </c>
      <c r="F69" s="329" t="s">
        <v>116</v>
      </c>
      <c r="G69" s="102"/>
      <c r="H69" s="326" t="s">
        <v>116</v>
      </c>
      <c r="I69" s="327" t="s">
        <v>116</v>
      </c>
      <c r="J69" s="327" t="s">
        <v>116</v>
      </c>
      <c r="K69" s="328" t="s">
        <v>116</v>
      </c>
      <c r="L69" s="329" t="s">
        <v>116</v>
      </c>
      <c r="M69" s="102"/>
      <c r="N69" s="326" t="s">
        <v>116</v>
      </c>
      <c r="O69" s="327" t="s">
        <v>116</v>
      </c>
      <c r="P69" s="327" t="s">
        <v>116</v>
      </c>
      <c r="Q69" s="328" t="s">
        <v>116</v>
      </c>
      <c r="R69" s="329" t="s">
        <v>116</v>
      </c>
      <c r="S69" s="102"/>
      <c r="T69" s="326" t="s">
        <v>116</v>
      </c>
      <c r="U69" s="327" t="s">
        <v>116</v>
      </c>
      <c r="V69" s="327" t="s">
        <v>116</v>
      </c>
      <c r="W69" s="328" t="s">
        <v>116</v>
      </c>
      <c r="X69" s="329" t="s">
        <v>116</v>
      </c>
      <c r="Y69" s="102"/>
      <c r="Z69" s="326" t="s">
        <v>116</v>
      </c>
      <c r="AA69" s="327" t="s">
        <v>116</v>
      </c>
      <c r="AB69" s="327" t="s">
        <v>116</v>
      </c>
      <c r="AC69" s="328" t="s">
        <v>116</v>
      </c>
      <c r="AD69" s="329" t="s">
        <v>116</v>
      </c>
      <c r="AE69" s="102"/>
      <c r="AF69" s="326" t="s">
        <v>116</v>
      </c>
      <c r="AG69" s="327" t="s">
        <v>116</v>
      </c>
      <c r="AH69" s="327" t="s">
        <v>116</v>
      </c>
      <c r="AI69" s="328" t="s">
        <v>116</v>
      </c>
      <c r="AJ69" s="329" t="s">
        <v>116</v>
      </c>
      <c r="AK69" s="102"/>
      <c r="AL69" s="392" t="s">
        <v>116</v>
      </c>
      <c r="AM69" s="392" t="s">
        <v>116</v>
      </c>
      <c r="AN69" s="329" t="s">
        <v>116</v>
      </c>
      <c r="AO69" s="104"/>
    </row>
    <row r="70" spans="1:41" ht="12.5" customHeight="1" x14ac:dyDescent="0.25">
      <c r="A70" s="7" t="s">
        <v>364</v>
      </c>
      <c r="B70" s="294">
        <v>35405</v>
      </c>
      <c r="C70" s="295">
        <v>36977</v>
      </c>
      <c r="D70" s="295">
        <v>43403</v>
      </c>
      <c r="E70" s="296">
        <v>42640</v>
      </c>
      <c r="F70" s="297">
        <v>158425</v>
      </c>
      <c r="G70" s="102"/>
      <c r="H70" s="294">
        <v>42384</v>
      </c>
      <c r="I70" s="295">
        <v>41299</v>
      </c>
      <c r="J70" s="295">
        <v>43437</v>
      </c>
      <c r="K70" s="296">
        <v>41885</v>
      </c>
      <c r="L70" s="297">
        <v>169005</v>
      </c>
      <c r="M70" s="102"/>
      <c r="N70" s="294">
        <v>40718</v>
      </c>
      <c r="O70" s="295">
        <v>44502</v>
      </c>
      <c r="P70" s="295">
        <v>44334</v>
      </c>
      <c r="Q70" s="296">
        <v>44217</v>
      </c>
      <c r="R70" s="297">
        <v>173771</v>
      </c>
      <c r="S70" s="102"/>
      <c r="T70" s="294">
        <v>42535</v>
      </c>
      <c r="U70" s="295">
        <v>42356</v>
      </c>
      <c r="V70" s="295">
        <v>41840</v>
      </c>
      <c r="W70" s="296">
        <v>41212</v>
      </c>
      <c r="X70" s="297">
        <v>167943</v>
      </c>
      <c r="Y70" s="102"/>
      <c r="Z70" s="298">
        <v>42290000</v>
      </c>
      <c r="AA70" s="303">
        <v>43597000</v>
      </c>
      <c r="AB70" s="303">
        <v>42809000</v>
      </c>
      <c r="AC70" s="304">
        <v>44516000</v>
      </c>
      <c r="AD70" s="299">
        <v>173212000</v>
      </c>
      <c r="AE70" s="102"/>
      <c r="AF70" s="298">
        <v>44432000</v>
      </c>
      <c r="AG70" s="303">
        <v>45314000</v>
      </c>
      <c r="AH70" s="303">
        <v>43651000</v>
      </c>
      <c r="AI70" s="304">
        <v>42284000</v>
      </c>
      <c r="AJ70" s="299">
        <v>175681000</v>
      </c>
      <c r="AK70" s="102"/>
      <c r="AL70" s="380">
        <v>40942000</v>
      </c>
      <c r="AM70" s="380">
        <v>40874000</v>
      </c>
      <c r="AN70" s="299">
        <v>81816000</v>
      </c>
      <c r="AO70" s="104"/>
    </row>
    <row r="71" spans="1:41" ht="12.5" customHeight="1" x14ac:dyDescent="0.25">
      <c r="B71" s="110"/>
      <c r="C71" s="110"/>
      <c r="D71" s="110"/>
      <c r="E71" s="110"/>
      <c r="F71" s="110"/>
      <c r="H71" s="110"/>
      <c r="I71" s="110"/>
      <c r="J71" s="110"/>
      <c r="K71" s="110"/>
      <c r="L71" s="110"/>
      <c r="N71" s="110"/>
      <c r="O71" s="110"/>
      <c r="P71" s="110"/>
      <c r="Q71" s="110"/>
      <c r="R71" s="110"/>
      <c r="T71" s="110"/>
      <c r="U71" s="110"/>
      <c r="V71" s="110"/>
      <c r="W71" s="110"/>
      <c r="X71" s="397"/>
      <c r="Y71" s="104"/>
      <c r="Z71" s="110"/>
      <c r="AA71" s="110"/>
      <c r="AB71" s="110"/>
      <c r="AC71" s="110"/>
      <c r="AD71" s="110"/>
      <c r="AF71" s="110"/>
      <c r="AG71" s="110"/>
      <c r="AH71" s="110"/>
      <c r="AI71" s="110"/>
      <c r="AJ71" s="110"/>
      <c r="AL71" s="110"/>
      <c r="AM71" s="110"/>
      <c r="AN71" s="110"/>
    </row>
    <row r="72" spans="1:41" ht="12.5" customHeight="1" x14ac:dyDescent="0.25">
      <c r="A72" s="7" t="s">
        <v>365</v>
      </c>
      <c r="B72" s="107"/>
      <c r="C72" s="108"/>
      <c r="D72" s="108"/>
      <c r="E72" s="109"/>
      <c r="F72" s="106"/>
      <c r="G72" s="102"/>
      <c r="H72" s="107"/>
      <c r="I72" s="108"/>
      <c r="J72" s="108"/>
      <c r="K72" s="109"/>
      <c r="L72" s="106"/>
      <c r="M72" s="102"/>
      <c r="N72" s="107"/>
      <c r="O72" s="108"/>
      <c r="P72" s="108"/>
      <c r="Q72" s="109"/>
      <c r="R72" s="106"/>
      <c r="S72" s="102"/>
      <c r="T72" s="107"/>
      <c r="U72" s="108"/>
      <c r="V72" s="108"/>
      <c r="W72" s="109"/>
      <c r="X72" s="106"/>
      <c r="Y72" s="102"/>
      <c r="Z72" s="107"/>
      <c r="AA72" s="108"/>
      <c r="AB72" s="108"/>
      <c r="AC72" s="109"/>
      <c r="AD72" s="320"/>
      <c r="AE72" s="102"/>
      <c r="AF72" s="107"/>
      <c r="AG72" s="108"/>
      <c r="AH72" s="108"/>
      <c r="AI72" s="109"/>
      <c r="AJ72" s="320"/>
      <c r="AK72" s="102"/>
      <c r="AL72" s="370"/>
      <c r="AM72" s="370"/>
      <c r="AN72" s="320"/>
      <c r="AO72" s="104"/>
    </row>
    <row r="73" spans="1:41" ht="12.5" customHeight="1" x14ac:dyDescent="0.25">
      <c r="A73" s="270" t="s">
        <v>293</v>
      </c>
      <c r="B73" s="280">
        <v>152</v>
      </c>
      <c r="C73" s="281">
        <v>148</v>
      </c>
      <c r="D73" s="281">
        <v>148</v>
      </c>
      <c r="E73" s="282">
        <v>151</v>
      </c>
      <c r="F73" s="114">
        <v>599</v>
      </c>
      <c r="G73" s="102"/>
      <c r="H73" s="280">
        <v>154</v>
      </c>
      <c r="I73" s="281">
        <v>150</v>
      </c>
      <c r="J73" s="281">
        <v>157</v>
      </c>
      <c r="K73" s="282">
        <v>151</v>
      </c>
      <c r="L73" s="114">
        <v>612</v>
      </c>
      <c r="M73" s="102"/>
      <c r="N73" s="280">
        <v>151</v>
      </c>
      <c r="O73" s="281">
        <v>149</v>
      </c>
      <c r="P73" s="281">
        <v>0</v>
      </c>
      <c r="Q73" s="282">
        <v>0</v>
      </c>
      <c r="R73" s="114">
        <v>300</v>
      </c>
      <c r="S73" s="102"/>
      <c r="T73" s="280">
        <v>0</v>
      </c>
      <c r="U73" s="281">
        <v>0</v>
      </c>
      <c r="V73" s="281">
        <v>0</v>
      </c>
      <c r="W73" s="302">
        <v>0</v>
      </c>
      <c r="X73" s="114">
        <v>0</v>
      </c>
      <c r="Y73" s="102"/>
      <c r="Z73" s="283">
        <v>0</v>
      </c>
      <c r="AA73" s="301">
        <v>1499000</v>
      </c>
      <c r="AB73" s="301">
        <v>1499000</v>
      </c>
      <c r="AC73" s="302">
        <v>1499000</v>
      </c>
      <c r="AD73" s="286">
        <v>4497000</v>
      </c>
      <c r="AE73" s="102"/>
      <c r="AF73" s="283">
        <v>1499000</v>
      </c>
      <c r="AG73" s="301">
        <v>2760000</v>
      </c>
      <c r="AH73" s="301">
        <v>2758000</v>
      </c>
      <c r="AI73" s="302">
        <v>3255000</v>
      </c>
      <c r="AJ73" s="286">
        <v>10272000</v>
      </c>
      <c r="AK73" s="102"/>
      <c r="AL73" s="383">
        <v>2479000</v>
      </c>
      <c r="AM73" s="383">
        <v>2479000</v>
      </c>
      <c r="AN73" s="286">
        <v>4958000</v>
      </c>
      <c r="AO73" s="104"/>
    </row>
    <row r="74" spans="1:41" ht="12.5" customHeight="1" x14ac:dyDescent="0.25">
      <c r="A74" s="244" t="s">
        <v>280</v>
      </c>
      <c r="B74" s="40">
        <v>4421</v>
      </c>
      <c r="C74" s="41">
        <v>4278</v>
      </c>
      <c r="D74" s="41">
        <v>4222</v>
      </c>
      <c r="E74" s="42">
        <v>4100</v>
      </c>
      <c r="F74" s="39">
        <v>17021</v>
      </c>
      <c r="G74" s="102"/>
      <c r="H74" s="40">
        <v>4381</v>
      </c>
      <c r="I74" s="41">
        <v>4415</v>
      </c>
      <c r="J74" s="41">
        <v>4596</v>
      </c>
      <c r="K74" s="42">
        <v>4358</v>
      </c>
      <c r="L74" s="39">
        <v>17750</v>
      </c>
      <c r="M74" s="102"/>
      <c r="N74" s="40">
        <v>4224</v>
      </c>
      <c r="O74" s="41">
        <v>4147</v>
      </c>
      <c r="P74" s="41">
        <v>3639</v>
      </c>
      <c r="Q74" s="42">
        <v>3346</v>
      </c>
      <c r="R74" s="39">
        <v>15356</v>
      </c>
      <c r="S74" s="102"/>
      <c r="T74" s="40">
        <v>3317</v>
      </c>
      <c r="U74" s="41">
        <v>3334</v>
      </c>
      <c r="V74" s="41">
        <v>3315</v>
      </c>
      <c r="W74" s="42">
        <v>3309</v>
      </c>
      <c r="X74" s="39">
        <v>13275</v>
      </c>
      <c r="Y74" s="102"/>
      <c r="Z74" s="43">
        <v>3496000</v>
      </c>
      <c r="AA74" s="44">
        <v>3567000</v>
      </c>
      <c r="AB74" s="44">
        <v>3608000</v>
      </c>
      <c r="AC74" s="45">
        <v>3464000</v>
      </c>
      <c r="AD74" s="46">
        <v>14135000</v>
      </c>
      <c r="AE74" s="102"/>
      <c r="AF74" s="43">
        <v>3368000</v>
      </c>
      <c r="AG74" s="44">
        <v>3267000</v>
      </c>
      <c r="AH74" s="44">
        <v>3611000</v>
      </c>
      <c r="AI74" s="45">
        <v>3144000</v>
      </c>
      <c r="AJ74" s="46">
        <v>13390000</v>
      </c>
      <c r="AK74" s="102"/>
      <c r="AL74" s="376">
        <v>2985000</v>
      </c>
      <c r="AM74" s="376">
        <v>3020000</v>
      </c>
      <c r="AN74" s="46">
        <v>6005000</v>
      </c>
      <c r="AO74" s="104"/>
    </row>
    <row r="75" spans="1:41" ht="12.5" customHeight="1" x14ac:dyDescent="0.25">
      <c r="A75" s="270" t="s">
        <v>282</v>
      </c>
      <c r="B75" s="40">
        <v>5066</v>
      </c>
      <c r="C75" s="41">
        <v>5031</v>
      </c>
      <c r="D75" s="41">
        <v>5033</v>
      </c>
      <c r="E75" s="42">
        <v>4287</v>
      </c>
      <c r="F75" s="39">
        <v>19417</v>
      </c>
      <c r="G75" s="102"/>
      <c r="H75" s="40">
        <v>4558</v>
      </c>
      <c r="I75" s="41">
        <v>4471</v>
      </c>
      <c r="J75" s="41">
        <v>4669</v>
      </c>
      <c r="K75" s="42">
        <v>3733</v>
      </c>
      <c r="L75" s="39">
        <v>17431</v>
      </c>
      <c r="M75" s="102"/>
      <c r="N75" s="40">
        <v>3431</v>
      </c>
      <c r="O75" s="41">
        <v>3342</v>
      </c>
      <c r="P75" s="41">
        <v>3172</v>
      </c>
      <c r="Q75" s="42">
        <v>2461</v>
      </c>
      <c r="R75" s="39">
        <v>12406</v>
      </c>
      <c r="S75" s="102"/>
      <c r="T75" s="40">
        <v>2491</v>
      </c>
      <c r="U75" s="41">
        <v>2610</v>
      </c>
      <c r="V75" s="41">
        <v>2147</v>
      </c>
      <c r="W75" s="42">
        <v>2389</v>
      </c>
      <c r="X75" s="39">
        <v>9637</v>
      </c>
      <c r="Y75" s="102"/>
      <c r="Z75" s="43">
        <v>2531000</v>
      </c>
      <c r="AA75" s="44">
        <v>2536000</v>
      </c>
      <c r="AB75" s="44">
        <v>2548000</v>
      </c>
      <c r="AC75" s="45">
        <v>2592000</v>
      </c>
      <c r="AD75" s="46">
        <v>10207000</v>
      </c>
      <c r="AE75" s="102"/>
      <c r="AF75" s="43">
        <v>2517000</v>
      </c>
      <c r="AG75" s="44">
        <v>2443000</v>
      </c>
      <c r="AH75" s="44">
        <v>2401000</v>
      </c>
      <c r="AI75" s="45">
        <v>1714000</v>
      </c>
      <c r="AJ75" s="46">
        <v>9075000</v>
      </c>
      <c r="AK75" s="102"/>
      <c r="AL75" s="376">
        <v>1536000</v>
      </c>
      <c r="AM75" s="376">
        <v>1511000</v>
      </c>
      <c r="AN75" s="46">
        <v>3047000</v>
      </c>
      <c r="AO75" s="104"/>
    </row>
    <row r="76" spans="1:41" ht="12.5" customHeight="1" x14ac:dyDescent="0.25">
      <c r="A76" s="270" t="s">
        <v>284</v>
      </c>
      <c r="B76" s="258" t="s">
        <v>116</v>
      </c>
      <c r="C76" s="259" t="s">
        <v>116</v>
      </c>
      <c r="D76" s="41">
        <v>3549</v>
      </c>
      <c r="E76" s="42">
        <v>3562</v>
      </c>
      <c r="F76" s="39">
        <v>7111</v>
      </c>
      <c r="G76" s="102"/>
      <c r="H76" s="40">
        <v>3574</v>
      </c>
      <c r="I76" s="41">
        <v>3554</v>
      </c>
      <c r="J76" s="41">
        <v>3587</v>
      </c>
      <c r="K76" s="42">
        <v>3555</v>
      </c>
      <c r="L76" s="39">
        <v>14270</v>
      </c>
      <c r="M76" s="102"/>
      <c r="N76" s="40">
        <v>3556</v>
      </c>
      <c r="O76" s="41">
        <v>3547</v>
      </c>
      <c r="P76" s="41">
        <v>3546</v>
      </c>
      <c r="Q76" s="42">
        <v>3547</v>
      </c>
      <c r="R76" s="39">
        <v>14196</v>
      </c>
      <c r="S76" s="102"/>
      <c r="T76" s="40">
        <v>3556</v>
      </c>
      <c r="U76" s="41">
        <v>3552</v>
      </c>
      <c r="V76" s="41">
        <v>3565</v>
      </c>
      <c r="W76" s="42">
        <v>3574</v>
      </c>
      <c r="X76" s="39">
        <v>14247</v>
      </c>
      <c r="Y76" s="102"/>
      <c r="Z76" s="43">
        <v>3612000</v>
      </c>
      <c r="AA76" s="44">
        <v>3619000</v>
      </c>
      <c r="AB76" s="44">
        <v>3619000</v>
      </c>
      <c r="AC76" s="45">
        <v>3612000</v>
      </c>
      <c r="AD76" s="46">
        <v>14462000</v>
      </c>
      <c r="AE76" s="102"/>
      <c r="AF76" s="43">
        <v>3606000</v>
      </c>
      <c r="AG76" s="44">
        <v>3602000</v>
      </c>
      <c r="AH76" s="44">
        <v>3601000</v>
      </c>
      <c r="AI76" s="45">
        <v>3565000</v>
      </c>
      <c r="AJ76" s="46">
        <v>14374000</v>
      </c>
      <c r="AK76" s="102"/>
      <c r="AL76" s="376">
        <v>3564000</v>
      </c>
      <c r="AM76" s="376">
        <v>3566000</v>
      </c>
      <c r="AN76" s="46">
        <v>7130000</v>
      </c>
      <c r="AO76" s="104"/>
    </row>
    <row r="77" spans="1:41" ht="12.5" customHeight="1" x14ac:dyDescent="0.25">
      <c r="A77" s="270" t="s">
        <v>287</v>
      </c>
      <c r="B77" s="30">
        <v>574</v>
      </c>
      <c r="C77" s="31">
        <v>562</v>
      </c>
      <c r="D77" s="31">
        <v>556</v>
      </c>
      <c r="E77" s="32">
        <v>562</v>
      </c>
      <c r="F77" s="29">
        <v>2254</v>
      </c>
      <c r="G77" s="102"/>
      <c r="H77" s="30">
        <v>20</v>
      </c>
      <c r="I77" s="31">
        <v>22</v>
      </c>
      <c r="J77" s="31">
        <v>22</v>
      </c>
      <c r="K77" s="32">
        <v>22</v>
      </c>
      <c r="L77" s="29">
        <v>86</v>
      </c>
      <c r="M77" s="102"/>
      <c r="N77" s="30">
        <v>7</v>
      </c>
      <c r="O77" s="31">
        <v>3729</v>
      </c>
      <c r="P77" s="31">
        <v>3733</v>
      </c>
      <c r="Q77" s="32">
        <v>3800</v>
      </c>
      <c r="R77" s="29">
        <v>11269</v>
      </c>
      <c r="S77" s="102"/>
      <c r="T77" s="30">
        <v>3720</v>
      </c>
      <c r="U77" s="31">
        <v>3719</v>
      </c>
      <c r="V77" s="31">
        <v>3719</v>
      </c>
      <c r="W77" s="32">
        <v>3719</v>
      </c>
      <c r="X77" s="29">
        <v>14877</v>
      </c>
      <c r="Y77" s="102"/>
      <c r="Z77" s="33">
        <v>3719000</v>
      </c>
      <c r="AA77" s="34">
        <v>2232000</v>
      </c>
      <c r="AB77" s="34">
        <v>2232000</v>
      </c>
      <c r="AC77" s="35">
        <v>2387000</v>
      </c>
      <c r="AD77" s="36">
        <v>10570000</v>
      </c>
      <c r="AE77" s="102"/>
      <c r="AF77" s="33">
        <v>2468000</v>
      </c>
      <c r="AG77" s="34">
        <v>1810000</v>
      </c>
      <c r="AH77" s="34">
        <v>1810000</v>
      </c>
      <c r="AI77" s="35">
        <v>1808000</v>
      </c>
      <c r="AJ77" s="36">
        <v>7896000</v>
      </c>
      <c r="AK77" s="102"/>
      <c r="AL77" s="387">
        <v>1787000</v>
      </c>
      <c r="AM77" s="387">
        <v>1787000</v>
      </c>
      <c r="AN77" s="36">
        <v>3574000</v>
      </c>
      <c r="AO77" s="104"/>
    </row>
    <row r="78" spans="1:41" ht="12.5" customHeight="1" x14ac:dyDescent="0.25">
      <c r="A78" s="7" t="s">
        <v>366</v>
      </c>
      <c r="B78" s="294">
        <v>10213</v>
      </c>
      <c r="C78" s="295">
        <v>10019</v>
      </c>
      <c r="D78" s="295">
        <v>13508</v>
      </c>
      <c r="E78" s="296">
        <v>12662</v>
      </c>
      <c r="F78" s="297">
        <v>46402</v>
      </c>
      <c r="G78" s="396"/>
      <c r="H78" s="294">
        <v>12687</v>
      </c>
      <c r="I78" s="295">
        <v>12612</v>
      </c>
      <c r="J78" s="295">
        <v>13031</v>
      </c>
      <c r="K78" s="296">
        <v>11819</v>
      </c>
      <c r="L78" s="297">
        <v>50149</v>
      </c>
      <c r="M78" s="396"/>
      <c r="N78" s="294">
        <v>11369</v>
      </c>
      <c r="O78" s="295">
        <v>14914</v>
      </c>
      <c r="P78" s="295">
        <v>14090</v>
      </c>
      <c r="Q78" s="296">
        <v>13154</v>
      </c>
      <c r="R78" s="297">
        <v>53527</v>
      </c>
      <c r="S78" s="102"/>
      <c r="T78" s="294">
        <v>13084</v>
      </c>
      <c r="U78" s="295">
        <v>13215</v>
      </c>
      <c r="V78" s="295">
        <v>12746</v>
      </c>
      <c r="W78" s="296">
        <v>12991</v>
      </c>
      <c r="X78" s="297">
        <v>52036</v>
      </c>
      <c r="Y78" s="102"/>
      <c r="Z78" s="298">
        <v>13358000</v>
      </c>
      <c r="AA78" s="303">
        <v>13453000</v>
      </c>
      <c r="AB78" s="303">
        <v>13506000</v>
      </c>
      <c r="AC78" s="304">
        <v>13554000</v>
      </c>
      <c r="AD78" s="299">
        <v>53871000</v>
      </c>
      <c r="AE78" s="102"/>
      <c r="AF78" s="298">
        <v>13458000</v>
      </c>
      <c r="AG78" s="303">
        <v>13882000</v>
      </c>
      <c r="AH78" s="303">
        <v>14181000</v>
      </c>
      <c r="AI78" s="304">
        <v>13486000</v>
      </c>
      <c r="AJ78" s="299">
        <v>55007000</v>
      </c>
      <c r="AK78" s="102"/>
      <c r="AL78" s="380">
        <v>12350000</v>
      </c>
      <c r="AM78" s="380">
        <v>12362000</v>
      </c>
      <c r="AN78" s="299">
        <f>SUM(AL78:AM78)</f>
        <v>24712000</v>
      </c>
      <c r="AO78" s="104"/>
    </row>
    <row r="79" spans="1:41" ht="12.5" customHeight="1" x14ac:dyDescent="0.25">
      <c r="B79" s="110"/>
      <c r="C79" s="110"/>
      <c r="D79" s="110"/>
      <c r="E79" s="110"/>
      <c r="F79" s="110"/>
      <c r="H79" s="110"/>
      <c r="I79" s="110"/>
      <c r="J79" s="110"/>
      <c r="K79" s="110"/>
      <c r="L79" s="110"/>
      <c r="N79" s="110"/>
      <c r="O79" s="110"/>
      <c r="P79" s="110"/>
      <c r="Q79" s="110"/>
      <c r="R79" s="110"/>
      <c r="T79" s="110"/>
      <c r="U79" s="110"/>
      <c r="V79" s="110"/>
      <c r="W79" s="110"/>
      <c r="X79" s="110"/>
      <c r="Z79" s="110"/>
      <c r="AA79" s="110"/>
      <c r="AB79" s="110"/>
      <c r="AC79" s="110"/>
      <c r="AD79" s="110"/>
      <c r="AF79" s="110"/>
      <c r="AG79" s="110"/>
      <c r="AH79" s="110"/>
      <c r="AI79" s="110"/>
      <c r="AJ79" s="110"/>
      <c r="AL79" s="110"/>
      <c r="AM79" s="110"/>
      <c r="AN79" s="110"/>
    </row>
    <row r="80" spans="1:41" ht="12.5" customHeight="1" x14ac:dyDescent="0.25">
      <c r="A80" s="7" t="s">
        <v>367</v>
      </c>
      <c r="B80" s="107"/>
      <c r="C80" s="108"/>
      <c r="D80" s="108"/>
      <c r="E80" s="109"/>
      <c r="F80" s="106"/>
      <c r="G80" s="102"/>
      <c r="H80" s="107"/>
      <c r="I80" s="108"/>
      <c r="J80" s="108"/>
      <c r="K80" s="109"/>
      <c r="L80" s="106"/>
      <c r="M80" s="102"/>
      <c r="N80" s="107"/>
      <c r="O80" s="108"/>
      <c r="P80" s="108"/>
      <c r="Q80" s="109"/>
      <c r="R80" s="106"/>
      <c r="S80" s="102"/>
      <c r="T80" s="107"/>
      <c r="U80" s="108"/>
      <c r="V80" s="108"/>
      <c r="W80" s="109"/>
      <c r="X80" s="106"/>
      <c r="Y80" s="102"/>
      <c r="Z80" s="107"/>
      <c r="AA80" s="108"/>
      <c r="AB80" s="108"/>
      <c r="AC80" s="109"/>
      <c r="AD80" s="320"/>
      <c r="AE80" s="102"/>
      <c r="AF80" s="107"/>
      <c r="AG80" s="108"/>
      <c r="AH80" s="108"/>
      <c r="AI80" s="109"/>
      <c r="AJ80" s="320"/>
      <c r="AK80" s="102"/>
      <c r="AL80" s="370"/>
      <c r="AM80" s="370"/>
      <c r="AN80" s="320"/>
      <c r="AO80" s="104"/>
    </row>
    <row r="81" spans="1:41" ht="12.5" customHeight="1" x14ac:dyDescent="0.25">
      <c r="A81" s="270" t="s">
        <v>293</v>
      </c>
      <c r="B81" s="280">
        <v>11599</v>
      </c>
      <c r="C81" s="281">
        <v>8707</v>
      </c>
      <c r="D81" s="281">
        <v>12366</v>
      </c>
      <c r="E81" s="282">
        <v>7872</v>
      </c>
      <c r="F81" s="114">
        <v>40544</v>
      </c>
      <c r="G81" s="102"/>
      <c r="H81" s="245">
        <v>13946</v>
      </c>
      <c r="I81" s="246">
        <v>10932</v>
      </c>
      <c r="J81" s="246">
        <v>4944</v>
      </c>
      <c r="K81" s="247">
        <v>6176</v>
      </c>
      <c r="L81" s="248">
        <v>35998</v>
      </c>
      <c r="M81" s="102"/>
      <c r="N81" s="245">
        <v>12056</v>
      </c>
      <c r="O81" s="246">
        <v>9378</v>
      </c>
      <c r="P81" s="246">
        <v>4718</v>
      </c>
      <c r="Q81" s="247">
        <v>6668</v>
      </c>
      <c r="R81" s="248">
        <v>32820</v>
      </c>
      <c r="S81" s="102"/>
      <c r="T81" s="245">
        <v>4505</v>
      </c>
      <c r="U81" s="246">
        <v>6192</v>
      </c>
      <c r="V81" s="246">
        <v>134</v>
      </c>
      <c r="W81" s="247">
        <v>5155</v>
      </c>
      <c r="X81" s="248">
        <v>15986</v>
      </c>
      <c r="Y81" s="102"/>
      <c r="Z81" s="249">
        <v>1934000</v>
      </c>
      <c r="AA81" s="271">
        <v>2515000</v>
      </c>
      <c r="AB81" s="271">
        <v>2411000</v>
      </c>
      <c r="AC81" s="272">
        <v>5472000</v>
      </c>
      <c r="AD81" s="250">
        <v>12332000</v>
      </c>
      <c r="AE81" s="102"/>
      <c r="AF81" s="249">
        <v>2478000</v>
      </c>
      <c r="AG81" s="271">
        <v>7881000</v>
      </c>
      <c r="AH81" s="271">
        <v>4132000</v>
      </c>
      <c r="AI81" s="272">
        <v>2707000</v>
      </c>
      <c r="AJ81" s="250">
        <v>17198000</v>
      </c>
      <c r="AK81" s="102"/>
      <c r="AL81" s="393">
        <v>3124000</v>
      </c>
      <c r="AM81" s="393">
        <v>6445000</v>
      </c>
      <c r="AN81" s="250">
        <v>9569000</v>
      </c>
      <c r="AO81" s="104"/>
    </row>
    <row r="82" spans="1:41" ht="12.5" customHeight="1" x14ac:dyDescent="0.25">
      <c r="A82" s="321" t="s">
        <v>313</v>
      </c>
      <c r="B82" s="260" t="s">
        <v>332</v>
      </c>
      <c r="C82" s="261" t="s">
        <v>351</v>
      </c>
      <c r="D82" s="261" t="s">
        <v>332</v>
      </c>
      <c r="E82" s="256" t="s">
        <v>351</v>
      </c>
      <c r="F82" s="257" t="s">
        <v>330</v>
      </c>
      <c r="G82" s="102"/>
      <c r="H82" s="260" t="s">
        <v>332</v>
      </c>
      <c r="I82" s="261" t="s">
        <v>351</v>
      </c>
      <c r="J82" s="261" t="s">
        <v>368</v>
      </c>
      <c r="K82" s="256" t="s">
        <v>351</v>
      </c>
      <c r="L82" s="257" t="s">
        <v>351</v>
      </c>
      <c r="M82" s="102"/>
      <c r="N82" s="260" t="s">
        <v>330</v>
      </c>
      <c r="O82" s="261" t="s">
        <v>351</v>
      </c>
      <c r="P82" s="261" t="s">
        <v>368</v>
      </c>
      <c r="Q82" s="256" t="s">
        <v>351</v>
      </c>
      <c r="R82" s="257" t="s">
        <v>351</v>
      </c>
      <c r="S82" s="102"/>
      <c r="T82" s="260" t="s">
        <v>368</v>
      </c>
      <c r="U82" s="253">
        <v>0.01</v>
      </c>
      <c r="V82" s="261" t="s">
        <v>331</v>
      </c>
      <c r="W82" s="256" t="s">
        <v>351</v>
      </c>
      <c r="X82" s="257" t="s">
        <v>368</v>
      </c>
      <c r="Y82" s="102"/>
      <c r="Z82" s="252">
        <v>0.01</v>
      </c>
      <c r="AA82" s="388">
        <v>0.01</v>
      </c>
      <c r="AB82" s="388">
        <v>0.01</v>
      </c>
      <c r="AC82" s="389">
        <v>0.02</v>
      </c>
      <c r="AD82" s="255">
        <v>0.01</v>
      </c>
      <c r="AE82" s="102"/>
      <c r="AF82" s="252">
        <v>0.01</v>
      </c>
      <c r="AG82" s="388">
        <v>0.02</v>
      </c>
      <c r="AH82" s="388">
        <v>0.01</v>
      </c>
      <c r="AI82" s="389">
        <v>0.01</v>
      </c>
      <c r="AJ82" s="255">
        <v>1.1212732886858199E-2</v>
      </c>
      <c r="AK82" s="102"/>
      <c r="AL82" s="390">
        <v>0.01</v>
      </c>
      <c r="AM82" s="391">
        <v>0.01</v>
      </c>
      <c r="AN82" s="255">
        <v>1.18559543058214E-2</v>
      </c>
      <c r="AO82" s="104"/>
    </row>
    <row r="83" spans="1:41" ht="12.5" customHeight="1" x14ac:dyDescent="0.25">
      <c r="A83" s="244" t="s">
        <v>280</v>
      </c>
      <c r="B83" s="40">
        <v>542</v>
      </c>
      <c r="C83" s="41">
        <v>847</v>
      </c>
      <c r="D83" s="41">
        <v>411</v>
      </c>
      <c r="E83" s="42">
        <v>1512</v>
      </c>
      <c r="F83" s="39">
        <v>3312</v>
      </c>
      <c r="G83" s="102"/>
      <c r="H83" s="40">
        <v>1149</v>
      </c>
      <c r="I83" s="41">
        <v>2870</v>
      </c>
      <c r="J83" s="41">
        <v>1411</v>
      </c>
      <c r="K83" s="42">
        <v>1039</v>
      </c>
      <c r="L83" s="39">
        <v>6469</v>
      </c>
      <c r="M83" s="102"/>
      <c r="N83" s="40">
        <v>1729</v>
      </c>
      <c r="O83" s="41">
        <v>647</v>
      </c>
      <c r="P83" s="41">
        <v>395</v>
      </c>
      <c r="Q83" s="42">
        <v>750</v>
      </c>
      <c r="R83" s="39">
        <v>3521</v>
      </c>
      <c r="S83" s="102"/>
      <c r="T83" s="40">
        <v>331</v>
      </c>
      <c r="U83" s="41">
        <v>668</v>
      </c>
      <c r="V83" s="41">
        <v>2397</v>
      </c>
      <c r="W83" s="42">
        <v>919</v>
      </c>
      <c r="X83" s="39">
        <v>4315</v>
      </c>
      <c r="Y83" s="102"/>
      <c r="Z83" s="43">
        <v>925000</v>
      </c>
      <c r="AA83" s="44">
        <v>213000</v>
      </c>
      <c r="AB83" s="44">
        <v>286000</v>
      </c>
      <c r="AC83" s="45">
        <v>2185000</v>
      </c>
      <c r="AD83" s="46">
        <v>3609000</v>
      </c>
      <c r="AE83" s="102"/>
      <c r="AF83" s="43">
        <v>1512000</v>
      </c>
      <c r="AG83" s="44">
        <v>1204000</v>
      </c>
      <c r="AH83" s="44">
        <v>665000</v>
      </c>
      <c r="AI83" s="45">
        <v>407000</v>
      </c>
      <c r="AJ83" s="46">
        <v>3788000</v>
      </c>
      <c r="AK83" s="102"/>
      <c r="AL83" s="376">
        <v>708000</v>
      </c>
      <c r="AM83" s="376">
        <v>1053000</v>
      </c>
      <c r="AN83" s="46">
        <v>1761000</v>
      </c>
      <c r="AO83" s="104"/>
    </row>
    <row r="84" spans="1:41" ht="12.5" customHeight="1" x14ac:dyDescent="0.25">
      <c r="A84" s="321" t="s">
        <v>321</v>
      </c>
      <c r="B84" s="260" t="s">
        <v>368</v>
      </c>
      <c r="C84" s="261" t="s">
        <v>368</v>
      </c>
      <c r="D84" s="261" t="s">
        <v>368</v>
      </c>
      <c r="E84" s="256" t="s">
        <v>351</v>
      </c>
      <c r="F84" s="257" t="s">
        <v>368</v>
      </c>
      <c r="G84" s="102"/>
      <c r="H84" s="260" t="s">
        <v>368</v>
      </c>
      <c r="I84" s="261" t="s">
        <v>330</v>
      </c>
      <c r="J84" s="261" t="s">
        <v>368</v>
      </c>
      <c r="K84" s="256" t="s">
        <v>368</v>
      </c>
      <c r="L84" s="257" t="s">
        <v>351</v>
      </c>
      <c r="M84" s="102"/>
      <c r="N84" s="260" t="s">
        <v>351</v>
      </c>
      <c r="O84" s="261" t="s">
        <v>351</v>
      </c>
      <c r="P84" s="261" t="s">
        <v>368</v>
      </c>
      <c r="Q84" s="256" t="s">
        <v>368</v>
      </c>
      <c r="R84" s="257" t="s">
        <v>368</v>
      </c>
      <c r="S84" s="102"/>
      <c r="T84" s="260" t="s">
        <v>331</v>
      </c>
      <c r="U84" s="261" t="s">
        <v>368</v>
      </c>
      <c r="V84" s="261" t="s">
        <v>351</v>
      </c>
      <c r="W84" s="256" t="s">
        <v>368</v>
      </c>
      <c r="X84" s="257" t="s">
        <v>368</v>
      </c>
      <c r="Y84" s="102"/>
      <c r="Z84" s="252">
        <v>0.01</v>
      </c>
      <c r="AA84" s="253">
        <v>0</v>
      </c>
      <c r="AB84" s="253">
        <v>0</v>
      </c>
      <c r="AC84" s="254">
        <v>0.02</v>
      </c>
      <c r="AD84" s="255">
        <v>2.0642223502848299E-2</v>
      </c>
      <c r="AE84" s="102"/>
      <c r="AF84" s="252">
        <v>0.01</v>
      </c>
      <c r="AG84" s="253">
        <v>0.01</v>
      </c>
      <c r="AH84" s="253">
        <v>0.01</v>
      </c>
      <c r="AI84" s="254">
        <v>0</v>
      </c>
      <c r="AJ84" s="255">
        <v>6.8756091938584202E-3</v>
      </c>
      <c r="AK84" s="102"/>
      <c r="AL84" s="391">
        <v>0.01</v>
      </c>
      <c r="AM84" s="391">
        <v>0.01</v>
      </c>
      <c r="AN84" s="255">
        <v>6.2602871697885198E-3</v>
      </c>
      <c r="AO84" s="104"/>
    </row>
    <row r="85" spans="1:41" ht="12.5" customHeight="1" x14ac:dyDescent="0.25">
      <c r="A85" s="244" t="s">
        <v>282</v>
      </c>
      <c r="B85" s="40">
        <v>4258</v>
      </c>
      <c r="C85" s="41">
        <v>2337</v>
      </c>
      <c r="D85" s="41">
        <v>2483</v>
      </c>
      <c r="E85" s="42">
        <v>2485</v>
      </c>
      <c r="F85" s="39">
        <v>11563</v>
      </c>
      <c r="G85" s="102"/>
      <c r="H85" s="40">
        <v>2108</v>
      </c>
      <c r="I85" s="41">
        <v>2863</v>
      </c>
      <c r="J85" s="41">
        <v>868</v>
      </c>
      <c r="K85" s="42">
        <v>3904</v>
      </c>
      <c r="L85" s="39">
        <v>9743</v>
      </c>
      <c r="M85" s="102"/>
      <c r="N85" s="40">
        <v>1996</v>
      </c>
      <c r="O85" s="41">
        <v>2787</v>
      </c>
      <c r="P85" s="41">
        <v>557</v>
      </c>
      <c r="Q85" s="42">
        <v>2568</v>
      </c>
      <c r="R85" s="39">
        <v>7908</v>
      </c>
      <c r="S85" s="102"/>
      <c r="T85" s="40">
        <v>4105</v>
      </c>
      <c r="U85" s="41">
        <v>4889</v>
      </c>
      <c r="V85" s="41">
        <v>4949</v>
      </c>
      <c r="W85" s="42">
        <v>3193</v>
      </c>
      <c r="X85" s="39">
        <v>17136</v>
      </c>
      <c r="Y85" s="102"/>
      <c r="Z85" s="43">
        <v>2887000</v>
      </c>
      <c r="AA85" s="44">
        <v>3043000</v>
      </c>
      <c r="AB85" s="44">
        <v>980000</v>
      </c>
      <c r="AC85" s="45">
        <v>4937000</v>
      </c>
      <c r="AD85" s="46">
        <v>11847000</v>
      </c>
      <c r="AE85" s="102"/>
      <c r="AF85" s="43">
        <v>1428000</v>
      </c>
      <c r="AG85" s="44">
        <v>5249000</v>
      </c>
      <c r="AH85" s="44">
        <v>7560000</v>
      </c>
      <c r="AI85" s="45">
        <v>5640000</v>
      </c>
      <c r="AJ85" s="46">
        <v>19877000</v>
      </c>
      <c r="AK85" s="102"/>
      <c r="AL85" s="376">
        <v>4819000</v>
      </c>
      <c r="AM85" s="376">
        <v>5270000</v>
      </c>
      <c r="AN85" s="46">
        <v>10089000</v>
      </c>
      <c r="AO85" s="104"/>
    </row>
    <row r="86" spans="1:41" ht="12.5" customHeight="1" x14ac:dyDescent="0.25">
      <c r="A86" s="321" t="s">
        <v>321</v>
      </c>
      <c r="B86" s="260" t="s">
        <v>289</v>
      </c>
      <c r="C86" s="261" t="s">
        <v>330</v>
      </c>
      <c r="D86" s="261" t="s">
        <v>332</v>
      </c>
      <c r="E86" s="256" t="s">
        <v>330</v>
      </c>
      <c r="F86" s="257" t="s">
        <v>332</v>
      </c>
      <c r="G86" s="102"/>
      <c r="H86" s="260" t="s">
        <v>330</v>
      </c>
      <c r="I86" s="261" t="s">
        <v>330</v>
      </c>
      <c r="J86" s="261" t="s">
        <v>368</v>
      </c>
      <c r="K86" s="256" t="s">
        <v>323</v>
      </c>
      <c r="L86" s="257" t="s">
        <v>331</v>
      </c>
      <c r="M86" s="102"/>
      <c r="N86" s="260" t="s">
        <v>330</v>
      </c>
      <c r="O86" s="261" t="s">
        <v>330</v>
      </c>
      <c r="P86" s="261" t="s">
        <v>368</v>
      </c>
      <c r="Q86" s="256" t="s">
        <v>330</v>
      </c>
      <c r="R86" s="257" t="s">
        <v>351</v>
      </c>
      <c r="S86" s="102"/>
      <c r="T86" s="260" t="s">
        <v>350</v>
      </c>
      <c r="U86" s="261" t="s">
        <v>350</v>
      </c>
      <c r="V86" s="261" t="s">
        <v>289</v>
      </c>
      <c r="W86" s="256" t="s">
        <v>289</v>
      </c>
      <c r="X86" s="257" t="s">
        <v>289</v>
      </c>
      <c r="Y86" s="102"/>
      <c r="Z86" s="252">
        <v>0.04</v>
      </c>
      <c r="AA86" s="253">
        <v>0.04</v>
      </c>
      <c r="AB86" s="253">
        <v>0.02</v>
      </c>
      <c r="AC86" s="254">
        <v>7.0000000000000007E-2</v>
      </c>
      <c r="AD86" s="255">
        <v>6.7678346219224694E-2</v>
      </c>
      <c r="AE86" s="102"/>
      <c r="AF86" s="252">
        <v>0.02</v>
      </c>
      <c r="AG86" s="253">
        <v>0.06</v>
      </c>
      <c r="AH86" s="253">
        <v>0.1</v>
      </c>
      <c r="AI86" s="254">
        <v>0.06</v>
      </c>
      <c r="AJ86" s="255">
        <v>5.7529782233696501E-2</v>
      </c>
      <c r="AK86" s="102"/>
      <c r="AL86" s="391">
        <v>0.06</v>
      </c>
      <c r="AM86" s="391">
        <v>0.06</v>
      </c>
      <c r="AN86" s="255">
        <v>6.0718949921460798E-2</v>
      </c>
      <c r="AO86" s="104"/>
    </row>
    <row r="87" spans="1:41" ht="12.5" customHeight="1" x14ac:dyDescent="0.25">
      <c r="A87" s="270" t="s">
        <v>284</v>
      </c>
      <c r="B87" s="258" t="s">
        <v>116</v>
      </c>
      <c r="C87" s="259" t="s">
        <v>116</v>
      </c>
      <c r="D87" s="41">
        <v>1013</v>
      </c>
      <c r="E87" s="42">
        <v>2701</v>
      </c>
      <c r="F87" s="39">
        <v>3714</v>
      </c>
      <c r="G87" s="102"/>
      <c r="H87" s="40">
        <v>2490</v>
      </c>
      <c r="I87" s="41">
        <v>1219</v>
      </c>
      <c r="J87" s="41">
        <v>1183</v>
      </c>
      <c r="K87" s="42">
        <v>1673</v>
      </c>
      <c r="L87" s="39">
        <v>6565</v>
      </c>
      <c r="M87" s="102"/>
      <c r="N87" s="40">
        <v>4727</v>
      </c>
      <c r="O87" s="41">
        <v>2308</v>
      </c>
      <c r="P87" s="41">
        <v>745</v>
      </c>
      <c r="Q87" s="42">
        <v>566</v>
      </c>
      <c r="R87" s="39">
        <v>8346</v>
      </c>
      <c r="S87" s="102"/>
      <c r="T87" s="40">
        <v>2016</v>
      </c>
      <c r="U87" s="41">
        <v>761</v>
      </c>
      <c r="V87" s="41">
        <v>728</v>
      </c>
      <c r="W87" s="42">
        <v>1511</v>
      </c>
      <c r="X87" s="39">
        <v>5016</v>
      </c>
      <c r="Y87" s="102"/>
      <c r="Z87" s="43">
        <v>1452000</v>
      </c>
      <c r="AA87" s="44">
        <v>1372000</v>
      </c>
      <c r="AB87" s="44">
        <v>679000</v>
      </c>
      <c r="AC87" s="45">
        <v>100000</v>
      </c>
      <c r="AD87" s="46">
        <v>3603000</v>
      </c>
      <c r="AE87" s="102"/>
      <c r="AF87" s="43">
        <v>1188000</v>
      </c>
      <c r="AG87" s="44">
        <v>1023000</v>
      </c>
      <c r="AH87" s="44">
        <v>644000</v>
      </c>
      <c r="AI87" s="45">
        <v>1477000</v>
      </c>
      <c r="AJ87" s="46">
        <v>4332000</v>
      </c>
      <c r="AK87" s="102"/>
      <c r="AL87" s="376">
        <v>1601000</v>
      </c>
      <c r="AM87" s="376">
        <v>846000</v>
      </c>
      <c r="AN87" s="46">
        <v>2447000</v>
      </c>
      <c r="AO87" s="104"/>
    </row>
    <row r="88" spans="1:41" ht="12.5" customHeight="1" x14ac:dyDescent="0.25">
      <c r="A88" s="321" t="s">
        <v>321</v>
      </c>
      <c r="B88" s="260" t="s">
        <v>116</v>
      </c>
      <c r="C88" s="261" t="s">
        <v>116</v>
      </c>
      <c r="D88" s="261" t="s">
        <v>351</v>
      </c>
      <c r="E88" s="256" t="s">
        <v>323</v>
      </c>
      <c r="F88" s="257" t="s">
        <v>330</v>
      </c>
      <c r="G88" s="102"/>
      <c r="H88" s="260" t="s">
        <v>332</v>
      </c>
      <c r="I88" s="261" t="s">
        <v>368</v>
      </c>
      <c r="J88" s="261" t="s">
        <v>368</v>
      </c>
      <c r="K88" s="256" t="s">
        <v>330</v>
      </c>
      <c r="L88" s="257" t="s">
        <v>351</v>
      </c>
      <c r="M88" s="102"/>
      <c r="N88" s="260" t="s">
        <v>289</v>
      </c>
      <c r="O88" s="261" t="s">
        <v>351</v>
      </c>
      <c r="P88" s="261" t="s">
        <v>368</v>
      </c>
      <c r="Q88" s="256" t="s">
        <v>368</v>
      </c>
      <c r="R88" s="257" t="s">
        <v>351</v>
      </c>
      <c r="S88" s="102"/>
      <c r="T88" s="260" t="s">
        <v>330</v>
      </c>
      <c r="U88" s="261" t="s">
        <v>368</v>
      </c>
      <c r="V88" s="261" t="s">
        <v>368</v>
      </c>
      <c r="W88" s="256" t="s">
        <v>323</v>
      </c>
      <c r="X88" s="257" t="s">
        <v>351</v>
      </c>
      <c r="Y88" s="102"/>
      <c r="Z88" s="252">
        <v>0.02</v>
      </c>
      <c r="AA88" s="253">
        <v>0.01</v>
      </c>
      <c r="AB88" s="253">
        <v>0.01</v>
      </c>
      <c r="AC88" s="254">
        <v>0</v>
      </c>
      <c r="AD88" s="255">
        <v>1.4499688256702501E-3</v>
      </c>
      <c r="AE88" s="102"/>
      <c r="AF88" s="252">
        <v>0.02</v>
      </c>
      <c r="AG88" s="253">
        <v>0.01</v>
      </c>
      <c r="AH88" s="253">
        <v>0.01</v>
      </c>
      <c r="AI88" s="254">
        <v>0.02</v>
      </c>
      <c r="AJ88" s="255">
        <v>1.2549355875051099E-2</v>
      </c>
      <c r="AK88" s="102"/>
      <c r="AL88" s="391">
        <v>0.02</v>
      </c>
      <c r="AM88" s="391">
        <v>0.01</v>
      </c>
      <c r="AN88" s="255">
        <v>1.20966745267862E-2</v>
      </c>
      <c r="AO88" s="104"/>
    </row>
    <row r="89" spans="1:41" ht="12.5" customHeight="1" x14ac:dyDescent="0.25">
      <c r="A89" s="270" t="s">
        <v>287</v>
      </c>
      <c r="B89" s="40">
        <v>2249</v>
      </c>
      <c r="C89" s="41">
        <v>3502</v>
      </c>
      <c r="D89" s="41">
        <v>3814</v>
      </c>
      <c r="E89" s="42">
        <v>1060</v>
      </c>
      <c r="F89" s="39">
        <v>10625</v>
      </c>
      <c r="G89" s="102"/>
      <c r="H89" s="40">
        <v>389</v>
      </c>
      <c r="I89" s="41">
        <v>211</v>
      </c>
      <c r="J89" s="41">
        <v>151</v>
      </c>
      <c r="K89" s="42">
        <v>196</v>
      </c>
      <c r="L89" s="39">
        <v>947</v>
      </c>
      <c r="M89" s="102"/>
      <c r="N89" s="40">
        <v>285</v>
      </c>
      <c r="O89" s="41">
        <v>2362</v>
      </c>
      <c r="P89" s="41">
        <v>12138</v>
      </c>
      <c r="Q89" s="42">
        <v>2211</v>
      </c>
      <c r="R89" s="39">
        <v>16996</v>
      </c>
      <c r="S89" s="102"/>
      <c r="T89" s="40">
        <v>1775</v>
      </c>
      <c r="U89" s="41">
        <v>595</v>
      </c>
      <c r="V89" s="41">
        <v>1523</v>
      </c>
      <c r="W89" s="42">
        <v>349</v>
      </c>
      <c r="X89" s="39">
        <v>4242</v>
      </c>
      <c r="Y89" s="102"/>
      <c r="Z89" s="43">
        <v>954000</v>
      </c>
      <c r="AA89" s="44">
        <v>1014000</v>
      </c>
      <c r="AB89" s="44">
        <v>744000</v>
      </c>
      <c r="AC89" s="45">
        <v>2754000</v>
      </c>
      <c r="AD89" s="46">
        <v>5466000</v>
      </c>
      <c r="AE89" s="102"/>
      <c r="AF89" s="43">
        <v>1515000</v>
      </c>
      <c r="AG89" s="44">
        <v>2157000</v>
      </c>
      <c r="AH89" s="44">
        <v>2130000</v>
      </c>
      <c r="AI89" s="45">
        <v>1225000</v>
      </c>
      <c r="AJ89" s="46">
        <v>7027000</v>
      </c>
      <c r="AK89" s="102"/>
      <c r="AL89" s="376">
        <v>1068000</v>
      </c>
      <c r="AM89" s="376">
        <v>767000</v>
      </c>
      <c r="AN89" s="46">
        <v>1835000</v>
      </c>
      <c r="AO89" s="104"/>
    </row>
    <row r="90" spans="1:41" ht="12.5" customHeight="1" x14ac:dyDescent="0.25">
      <c r="A90" s="321" t="s">
        <v>321</v>
      </c>
      <c r="B90" s="260" t="s">
        <v>286</v>
      </c>
      <c r="C90" s="261" t="s">
        <v>288</v>
      </c>
      <c r="D90" s="261" t="s">
        <v>316</v>
      </c>
      <c r="E90" s="256" t="s">
        <v>323</v>
      </c>
      <c r="F90" s="257" t="s">
        <v>288</v>
      </c>
      <c r="G90" s="102"/>
      <c r="H90" s="260" t="s">
        <v>351</v>
      </c>
      <c r="I90" s="261" t="s">
        <v>330</v>
      </c>
      <c r="J90" s="261" t="s">
        <v>351</v>
      </c>
      <c r="K90" s="256" t="s">
        <v>330</v>
      </c>
      <c r="L90" s="257" t="s">
        <v>351</v>
      </c>
      <c r="M90" s="102"/>
      <c r="N90" s="260" t="s">
        <v>332</v>
      </c>
      <c r="O90" s="261" t="s">
        <v>323</v>
      </c>
      <c r="P90" s="261" t="s">
        <v>369</v>
      </c>
      <c r="Q90" s="256" t="s">
        <v>323</v>
      </c>
      <c r="R90" s="257" t="s">
        <v>285</v>
      </c>
      <c r="S90" s="102"/>
      <c r="T90" s="260" t="s">
        <v>332</v>
      </c>
      <c r="U90" s="261" t="s">
        <v>368</v>
      </c>
      <c r="V90" s="261" t="s">
        <v>332</v>
      </c>
      <c r="W90" s="256" t="s">
        <v>368</v>
      </c>
      <c r="X90" s="257" t="s">
        <v>330</v>
      </c>
      <c r="Y90" s="102"/>
      <c r="Z90" s="252">
        <v>0.02</v>
      </c>
      <c r="AA90" s="253">
        <v>0.02</v>
      </c>
      <c r="AB90" s="253">
        <v>0.02</v>
      </c>
      <c r="AC90" s="254">
        <v>0.06</v>
      </c>
      <c r="AD90" s="255">
        <v>5.6051940650886402E-2</v>
      </c>
      <c r="AE90" s="102"/>
      <c r="AF90" s="252">
        <v>0.03</v>
      </c>
      <c r="AG90" s="253">
        <v>0.04</v>
      </c>
      <c r="AH90" s="253">
        <v>0.04</v>
      </c>
      <c r="AI90" s="254">
        <v>0.02</v>
      </c>
      <c r="AJ90" s="255">
        <v>3.3595968674998297E-2</v>
      </c>
      <c r="AK90" s="102"/>
      <c r="AL90" s="391">
        <v>0.02</v>
      </c>
      <c r="AM90" s="391">
        <v>0.01</v>
      </c>
      <c r="AN90" s="255">
        <v>1.6409568522244601E-2</v>
      </c>
      <c r="AO90" s="104"/>
    </row>
    <row r="91" spans="1:41" ht="12.5" customHeight="1" x14ac:dyDescent="0.25">
      <c r="A91" s="270" t="s">
        <v>354</v>
      </c>
      <c r="B91" s="40">
        <v>671</v>
      </c>
      <c r="C91" s="41">
        <v>1548</v>
      </c>
      <c r="D91" s="41">
        <v>569</v>
      </c>
      <c r="E91" s="42">
        <v>1608</v>
      </c>
      <c r="F91" s="39">
        <v>4396</v>
      </c>
      <c r="G91" s="102"/>
      <c r="H91" s="40">
        <v>375</v>
      </c>
      <c r="I91" s="41">
        <v>122</v>
      </c>
      <c r="J91" s="41">
        <v>210</v>
      </c>
      <c r="K91" s="42">
        <v>467</v>
      </c>
      <c r="L91" s="39">
        <v>1174</v>
      </c>
      <c r="M91" s="102"/>
      <c r="N91" s="40">
        <v>233</v>
      </c>
      <c r="O91" s="41">
        <v>259</v>
      </c>
      <c r="P91" s="41">
        <v>614</v>
      </c>
      <c r="Q91" s="42">
        <v>-134</v>
      </c>
      <c r="R91" s="39">
        <v>972</v>
      </c>
      <c r="S91" s="102"/>
      <c r="T91" s="40">
        <v>1461</v>
      </c>
      <c r="U91" s="41">
        <v>796</v>
      </c>
      <c r="V91" s="41">
        <v>813</v>
      </c>
      <c r="W91" s="42">
        <v>702</v>
      </c>
      <c r="X91" s="39">
        <v>3772</v>
      </c>
      <c r="Y91" s="102"/>
      <c r="Z91" s="43">
        <v>231000</v>
      </c>
      <c r="AA91" s="44">
        <v>250000</v>
      </c>
      <c r="AB91" s="44">
        <v>846000</v>
      </c>
      <c r="AC91" s="45">
        <v>340000</v>
      </c>
      <c r="AD91" s="46">
        <v>1667000</v>
      </c>
      <c r="AE91" s="102"/>
      <c r="AF91" s="43">
        <v>503000</v>
      </c>
      <c r="AG91" s="44">
        <v>401000</v>
      </c>
      <c r="AH91" s="44">
        <v>472000</v>
      </c>
      <c r="AI91" s="45">
        <v>442000</v>
      </c>
      <c r="AJ91" s="46">
        <v>1818000</v>
      </c>
      <c r="AK91" s="102"/>
      <c r="AL91" s="376">
        <v>438000</v>
      </c>
      <c r="AM91" s="376">
        <v>351000</v>
      </c>
      <c r="AN91" s="46">
        <v>789000</v>
      </c>
      <c r="AO91" s="104"/>
    </row>
    <row r="92" spans="1:41" ht="12.5" customHeight="1" x14ac:dyDescent="0.25">
      <c r="A92" s="321" t="s">
        <v>321</v>
      </c>
      <c r="B92" s="326" t="s">
        <v>116</v>
      </c>
      <c r="C92" s="327" t="s">
        <v>116</v>
      </c>
      <c r="D92" s="327" t="s">
        <v>116</v>
      </c>
      <c r="E92" s="328" t="s">
        <v>116</v>
      </c>
      <c r="F92" s="329" t="s">
        <v>116</v>
      </c>
      <c r="G92" s="102"/>
      <c r="H92" s="326" t="s">
        <v>116</v>
      </c>
      <c r="I92" s="327" t="s">
        <v>116</v>
      </c>
      <c r="J92" s="327" t="s">
        <v>116</v>
      </c>
      <c r="K92" s="328" t="s">
        <v>116</v>
      </c>
      <c r="L92" s="329" t="s">
        <v>116</v>
      </c>
      <c r="M92" s="102"/>
      <c r="N92" s="326" t="s">
        <v>116</v>
      </c>
      <c r="O92" s="327" t="s">
        <v>116</v>
      </c>
      <c r="P92" s="327" t="s">
        <v>116</v>
      </c>
      <c r="Q92" s="328" t="s">
        <v>116</v>
      </c>
      <c r="R92" s="329" t="s">
        <v>116</v>
      </c>
      <c r="S92" s="102"/>
      <c r="T92" s="326" t="s">
        <v>116</v>
      </c>
      <c r="U92" s="327" t="s">
        <v>116</v>
      </c>
      <c r="V92" s="327" t="s">
        <v>116</v>
      </c>
      <c r="W92" s="328" t="s">
        <v>116</v>
      </c>
      <c r="X92" s="329" t="s">
        <v>116</v>
      </c>
      <c r="Y92" s="102"/>
      <c r="Z92" s="326" t="s">
        <v>116</v>
      </c>
      <c r="AA92" s="327" t="s">
        <v>116</v>
      </c>
      <c r="AB92" s="327" t="s">
        <v>116</v>
      </c>
      <c r="AC92" s="328" t="s">
        <v>116</v>
      </c>
      <c r="AD92" s="329" t="s">
        <v>116</v>
      </c>
      <c r="AE92" s="102"/>
      <c r="AF92" s="326" t="s">
        <v>116</v>
      </c>
      <c r="AG92" s="327" t="s">
        <v>116</v>
      </c>
      <c r="AH92" s="327" t="s">
        <v>116</v>
      </c>
      <c r="AI92" s="328" t="s">
        <v>116</v>
      </c>
      <c r="AJ92" s="329" t="s">
        <v>116</v>
      </c>
      <c r="AK92" s="102"/>
      <c r="AL92" s="392" t="s">
        <v>116</v>
      </c>
      <c r="AM92" s="392" t="s">
        <v>116</v>
      </c>
      <c r="AN92" s="329" t="s">
        <v>116</v>
      </c>
      <c r="AO92" s="104"/>
    </row>
    <row r="93" spans="1:41" ht="12.5" customHeight="1" x14ac:dyDescent="0.25">
      <c r="A93" s="7" t="s">
        <v>370</v>
      </c>
      <c r="B93" s="294">
        <v>19319</v>
      </c>
      <c r="C93" s="295">
        <v>16941</v>
      </c>
      <c r="D93" s="295">
        <v>20656</v>
      </c>
      <c r="E93" s="296">
        <v>17238</v>
      </c>
      <c r="F93" s="297">
        <v>74154</v>
      </c>
      <c r="G93" s="398"/>
      <c r="H93" s="294">
        <v>20457</v>
      </c>
      <c r="I93" s="295">
        <v>18217</v>
      </c>
      <c r="J93" s="295">
        <v>8767</v>
      </c>
      <c r="K93" s="296">
        <v>13455</v>
      </c>
      <c r="L93" s="297">
        <v>60896</v>
      </c>
      <c r="M93" s="398"/>
      <c r="N93" s="294">
        <v>21026</v>
      </c>
      <c r="O93" s="295">
        <v>17741</v>
      </c>
      <c r="P93" s="295">
        <v>19167</v>
      </c>
      <c r="Q93" s="296">
        <v>12629</v>
      </c>
      <c r="R93" s="297">
        <v>70563</v>
      </c>
      <c r="S93" s="102"/>
      <c r="T93" s="294">
        <v>14193</v>
      </c>
      <c r="U93" s="295">
        <v>13901</v>
      </c>
      <c r="V93" s="295">
        <v>10544</v>
      </c>
      <c r="W93" s="296">
        <v>11829</v>
      </c>
      <c r="X93" s="297">
        <v>50467</v>
      </c>
      <c r="Y93" s="102"/>
      <c r="Z93" s="298">
        <v>8383000</v>
      </c>
      <c r="AA93" s="303">
        <v>8407000</v>
      </c>
      <c r="AB93" s="303">
        <v>5946000</v>
      </c>
      <c r="AC93" s="304">
        <v>15788000</v>
      </c>
      <c r="AD93" s="299">
        <v>38524000</v>
      </c>
      <c r="AE93" s="102"/>
      <c r="AF93" s="298">
        <v>8624000</v>
      </c>
      <c r="AG93" s="303">
        <v>17915000</v>
      </c>
      <c r="AH93" s="303">
        <v>15603000</v>
      </c>
      <c r="AI93" s="304">
        <v>11898000</v>
      </c>
      <c r="AJ93" s="299">
        <v>54040000</v>
      </c>
      <c r="AK93" s="102"/>
      <c r="AL93" s="380">
        <v>11758000</v>
      </c>
      <c r="AM93" s="380">
        <v>14732000</v>
      </c>
      <c r="AN93" s="299">
        <v>26490000</v>
      </c>
      <c r="AO93" s="104"/>
    </row>
    <row r="94" spans="1:41" ht="12.5" customHeight="1" x14ac:dyDescent="0.25">
      <c r="B94" s="110"/>
      <c r="C94" s="110"/>
      <c r="D94" s="110"/>
      <c r="E94" s="110"/>
      <c r="F94" s="110"/>
      <c r="H94" s="110"/>
      <c r="I94" s="110"/>
      <c r="J94" s="110"/>
      <c r="K94" s="110"/>
      <c r="L94" s="110"/>
      <c r="N94" s="110"/>
      <c r="O94" s="110"/>
      <c r="P94" s="110"/>
      <c r="Q94" s="110"/>
      <c r="R94" s="110"/>
      <c r="T94" s="110"/>
      <c r="U94" s="110"/>
      <c r="V94" s="110"/>
      <c r="W94" s="110"/>
      <c r="X94" s="110"/>
      <c r="Z94" s="110"/>
      <c r="AA94" s="110"/>
      <c r="AB94" s="110"/>
      <c r="AC94" s="110"/>
      <c r="AD94" s="110"/>
      <c r="AF94" s="110"/>
      <c r="AG94" s="110"/>
      <c r="AH94" s="110"/>
      <c r="AI94" s="110"/>
      <c r="AJ94" s="110"/>
      <c r="AL94" s="110"/>
      <c r="AM94" s="110"/>
      <c r="AN94" s="110"/>
    </row>
    <row r="95" spans="1:41" ht="12.5" customHeight="1" x14ac:dyDescent="0.25">
      <c r="A95" s="7" t="s">
        <v>371</v>
      </c>
      <c r="B95" s="107"/>
      <c r="C95" s="108"/>
      <c r="D95" s="108"/>
      <c r="E95" s="109"/>
      <c r="F95" s="106"/>
      <c r="G95" s="102"/>
      <c r="H95" s="107"/>
      <c r="I95" s="108"/>
      <c r="J95" s="108"/>
      <c r="K95" s="109"/>
      <c r="L95" s="106"/>
      <c r="M95" s="102"/>
      <c r="N95" s="107"/>
      <c r="O95" s="108"/>
      <c r="P95" s="108"/>
      <c r="Q95" s="109"/>
      <c r="R95" s="106"/>
      <c r="S95" s="102"/>
      <c r="T95" s="107"/>
      <c r="U95" s="108"/>
      <c r="V95" s="108"/>
      <c r="W95" s="109"/>
      <c r="X95" s="106"/>
      <c r="Y95" s="102"/>
      <c r="Z95" s="107"/>
      <c r="AA95" s="108"/>
      <c r="AB95" s="108"/>
      <c r="AC95" s="109"/>
      <c r="AD95" s="320"/>
      <c r="AE95" s="102"/>
      <c r="AF95" s="107"/>
      <c r="AG95" s="108"/>
      <c r="AH95" s="108"/>
      <c r="AI95" s="109"/>
      <c r="AJ95" s="320"/>
      <c r="AK95" s="102"/>
      <c r="AL95" s="370"/>
      <c r="AM95" s="370"/>
      <c r="AN95" s="320"/>
      <c r="AO95" s="104"/>
    </row>
    <row r="96" spans="1:41" ht="12.5" customHeight="1" x14ac:dyDescent="0.25">
      <c r="A96" s="270" t="s">
        <v>293</v>
      </c>
      <c r="B96" s="371">
        <v>4216</v>
      </c>
      <c r="C96" s="372">
        <v>5985</v>
      </c>
      <c r="D96" s="372">
        <v>7313</v>
      </c>
      <c r="E96" s="373">
        <v>6917</v>
      </c>
      <c r="F96" s="114">
        <v>24431</v>
      </c>
      <c r="G96" s="102"/>
      <c r="H96" s="245">
        <v>5504</v>
      </c>
      <c r="I96" s="246">
        <v>5036</v>
      </c>
      <c r="J96" s="246">
        <v>6763</v>
      </c>
      <c r="K96" s="247">
        <v>6154</v>
      </c>
      <c r="L96" s="114">
        <v>23457</v>
      </c>
      <c r="M96" s="102"/>
      <c r="N96" s="245">
        <v>6264</v>
      </c>
      <c r="O96" s="246">
        <v>5214</v>
      </c>
      <c r="P96" s="246">
        <v>6084</v>
      </c>
      <c r="Q96" s="247">
        <v>5807</v>
      </c>
      <c r="R96" s="114">
        <v>23369</v>
      </c>
      <c r="S96" s="102"/>
      <c r="T96" s="245">
        <v>5422</v>
      </c>
      <c r="U96" s="246">
        <v>4357</v>
      </c>
      <c r="V96" s="246">
        <v>5895</v>
      </c>
      <c r="W96" s="247">
        <v>2707</v>
      </c>
      <c r="X96" s="248">
        <v>18381</v>
      </c>
      <c r="Y96" s="102"/>
      <c r="Z96" s="249">
        <v>6987000</v>
      </c>
      <c r="AA96" s="271">
        <v>4429000</v>
      </c>
      <c r="AB96" s="271">
        <v>10414000</v>
      </c>
      <c r="AC96" s="272">
        <v>6467000</v>
      </c>
      <c r="AD96" s="250">
        <v>28297000</v>
      </c>
      <c r="AE96" s="102"/>
      <c r="AF96" s="249">
        <v>7572000</v>
      </c>
      <c r="AG96" s="271">
        <v>8618000</v>
      </c>
      <c r="AH96" s="271">
        <v>8235000</v>
      </c>
      <c r="AI96" s="272">
        <v>6569000</v>
      </c>
      <c r="AJ96" s="250">
        <v>30994000</v>
      </c>
      <c r="AK96" s="102"/>
      <c r="AL96" s="393">
        <v>6635000</v>
      </c>
      <c r="AM96" s="393">
        <v>5139000</v>
      </c>
      <c r="AN96" s="250">
        <v>11774000</v>
      </c>
      <c r="AO96" s="104"/>
    </row>
    <row r="97" spans="1:41" ht="12.5" customHeight="1" x14ac:dyDescent="0.25">
      <c r="A97" s="321" t="s">
        <v>321</v>
      </c>
      <c r="B97" s="260" t="s">
        <v>368</v>
      </c>
      <c r="C97" s="261" t="s">
        <v>351</v>
      </c>
      <c r="D97" s="261" t="s">
        <v>351</v>
      </c>
      <c r="E97" s="256" t="s">
        <v>351</v>
      </c>
      <c r="F97" s="257" t="s">
        <v>351</v>
      </c>
      <c r="G97" s="102"/>
      <c r="H97" s="252">
        <v>0.02</v>
      </c>
      <c r="I97" s="253">
        <v>0.01</v>
      </c>
      <c r="J97" s="253">
        <v>0.02</v>
      </c>
      <c r="K97" s="254">
        <v>0.02</v>
      </c>
      <c r="L97" s="255">
        <v>0.02</v>
      </c>
      <c r="M97" s="102"/>
      <c r="N97" s="252">
        <v>0.02</v>
      </c>
      <c r="O97" s="253">
        <v>0.01</v>
      </c>
      <c r="P97" s="253">
        <v>0.02</v>
      </c>
      <c r="Q97" s="254">
        <v>0.02</v>
      </c>
      <c r="R97" s="255">
        <v>0.02</v>
      </c>
      <c r="S97" s="102"/>
      <c r="T97" s="252">
        <v>0.02</v>
      </c>
      <c r="U97" s="253">
        <v>0.01</v>
      </c>
      <c r="V97" s="253">
        <v>0.02</v>
      </c>
      <c r="W97" s="256" t="s">
        <v>368</v>
      </c>
      <c r="X97" s="257" t="s">
        <v>351</v>
      </c>
      <c r="Y97" s="102"/>
      <c r="Z97" s="252">
        <v>0.02</v>
      </c>
      <c r="AA97" s="388">
        <v>0.01</v>
      </c>
      <c r="AB97" s="388">
        <v>0.03</v>
      </c>
      <c r="AC97" s="389">
        <v>0.02</v>
      </c>
      <c r="AD97" s="255">
        <v>1.8385478116249E-2</v>
      </c>
      <c r="AE97" s="102"/>
      <c r="AF97" s="252">
        <v>0.02</v>
      </c>
      <c r="AG97" s="388">
        <v>0.02</v>
      </c>
      <c r="AH97" s="388">
        <v>0.02</v>
      </c>
      <c r="AI97" s="389">
        <v>0.02</v>
      </c>
      <c r="AJ97" s="255">
        <v>2.0207433602470199E-2</v>
      </c>
      <c r="AK97" s="102"/>
      <c r="AL97" s="390">
        <v>0.02</v>
      </c>
      <c r="AM97" s="391">
        <v>0.01</v>
      </c>
      <c r="AN97" s="255">
        <v>1.4587940850323101E-2</v>
      </c>
      <c r="AO97" s="104"/>
    </row>
    <row r="98" spans="1:41" ht="12.5" customHeight="1" x14ac:dyDescent="0.25">
      <c r="A98" s="244" t="s">
        <v>280</v>
      </c>
      <c r="B98" s="40">
        <v>263</v>
      </c>
      <c r="C98" s="41">
        <v>370</v>
      </c>
      <c r="D98" s="41">
        <v>387</v>
      </c>
      <c r="E98" s="42">
        <v>1638</v>
      </c>
      <c r="F98" s="39">
        <v>2658</v>
      </c>
      <c r="G98" s="102"/>
      <c r="H98" s="40">
        <v>393</v>
      </c>
      <c r="I98" s="41">
        <v>435</v>
      </c>
      <c r="J98" s="41">
        <v>532</v>
      </c>
      <c r="K98" s="42">
        <v>476</v>
      </c>
      <c r="L98" s="39">
        <v>1836</v>
      </c>
      <c r="M98" s="102"/>
      <c r="N98" s="40">
        <v>287</v>
      </c>
      <c r="O98" s="41">
        <v>517</v>
      </c>
      <c r="P98" s="41">
        <v>437</v>
      </c>
      <c r="Q98" s="42">
        <v>546</v>
      </c>
      <c r="R98" s="39">
        <v>1787</v>
      </c>
      <c r="S98" s="102"/>
      <c r="T98" s="40">
        <v>331</v>
      </c>
      <c r="U98" s="41">
        <v>291</v>
      </c>
      <c r="V98" s="41">
        <v>90</v>
      </c>
      <c r="W98" s="42">
        <v>278</v>
      </c>
      <c r="X98" s="39">
        <v>990</v>
      </c>
      <c r="Y98" s="102"/>
      <c r="Z98" s="43">
        <v>406000</v>
      </c>
      <c r="AA98" s="44">
        <v>185000</v>
      </c>
      <c r="AB98" s="44">
        <v>379000</v>
      </c>
      <c r="AC98" s="45">
        <v>495000</v>
      </c>
      <c r="AD98" s="46">
        <v>1465000</v>
      </c>
      <c r="AE98" s="102"/>
      <c r="AF98" s="43">
        <v>232000</v>
      </c>
      <c r="AG98" s="44">
        <v>236000</v>
      </c>
      <c r="AH98" s="44">
        <v>361000</v>
      </c>
      <c r="AI98" s="45">
        <v>310000</v>
      </c>
      <c r="AJ98" s="46">
        <v>1139000</v>
      </c>
      <c r="AK98" s="102"/>
      <c r="AL98" s="376">
        <v>389000</v>
      </c>
      <c r="AM98" s="376">
        <v>1069000</v>
      </c>
      <c r="AN98" s="46">
        <v>1458000</v>
      </c>
      <c r="AO98" s="104"/>
    </row>
    <row r="99" spans="1:41" ht="12.5" customHeight="1" x14ac:dyDescent="0.25">
      <c r="A99" s="321" t="s">
        <v>321</v>
      </c>
      <c r="B99" s="252">
        <v>0</v>
      </c>
      <c r="C99" s="253">
        <v>0</v>
      </c>
      <c r="D99" s="261" t="s">
        <v>368</v>
      </c>
      <c r="E99" s="256" t="s">
        <v>351</v>
      </c>
      <c r="F99" s="255">
        <v>0</v>
      </c>
      <c r="G99" s="102"/>
      <c r="H99" s="260" t="s">
        <v>331</v>
      </c>
      <c r="I99" s="261" t="s">
        <v>331</v>
      </c>
      <c r="J99" s="261" t="s">
        <v>368</v>
      </c>
      <c r="K99" s="256" t="s">
        <v>331</v>
      </c>
      <c r="L99" s="257" t="s">
        <v>331</v>
      </c>
      <c r="M99" s="102"/>
      <c r="N99" s="260" t="s">
        <v>331</v>
      </c>
      <c r="O99" s="261" t="s">
        <v>368</v>
      </c>
      <c r="P99" s="261" t="s">
        <v>368</v>
      </c>
      <c r="Q99" s="256" t="s">
        <v>331</v>
      </c>
      <c r="R99" s="257" t="s">
        <v>331</v>
      </c>
      <c r="S99" s="102"/>
      <c r="T99" s="260" t="s">
        <v>331</v>
      </c>
      <c r="U99" s="261" t="s">
        <v>331</v>
      </c>
      <c r="V99" s="261" t="s">
        <v>331</v>
      </c>
      <c r="W99" s="256" t="s">
        <v>331</v>
      </c>
      <c r="X99" s="257" t="s">
        <v>331</v>
      </c>
      <c r="Y99" s="102"/>
      <c r="Z99" s="252">
        <v>0</v>
      </c>
      <c r="AA99" s="253">
        <v>0</v>
      </c>
      <c r="AB99" s="253">
        <v>0</v>
      </c>
      <c r="AC99" s="254">
        <v>0</v>
      </c>
      <c r="AD99" s="255">
        <v>4.67638472947823E-3</v>
      </c>
      <c r="AE99" s="102"/>
      <c r="AF99" s="252">
        <v>0</v>
      </c>
      <c r="AG99" s="253">
        <v>0</v>
      </c>
      <c r="AH99" s="253">
        <v>0</v>
      </c>
      <c r="AI99" s="254">
        <v>0</v>
      </c>
      <c r="AJ99" s="255">
        <v>2.0674020252916402E-3</v>
      </c>
      <c r="AK99" s="102"/>
      <c r="AL99" s="391">
        <v>0</v>
      </c>
      <c r="AM99" s="391">
        <v>0.01</v>
      </c>
      <c r="AN99" s="255">
        <v>5.1831338407448404E-3</v>
      </c>
      <c r="AO99" s="104"/>
    </row>
    <row r="100" spans="1:41" ht="12.5" customHeight="1" x14ac:dyDescent="0.25">
      <c r="A100" s="244" t="s">
        <v>282</v>
      </c>
      <c r="B100" s="40">
        <v>181</v>
      </c>
      <c r="C100" s="41">
        <v>299</v>
      </c>
      <c r="D100" s="41">
        <v>127</v>
      </c>
      <c r="E100" s="42">
        <v>908</v>
      </c>
      <c r="F100" s="39">
        <v>1515</v>
      </c>
      <c r="G100" s="102"/>
      <c r="H100" s="40">
        <v>381</v>
      </c>
      <c r="I100" s="41">
        <v>581</v>
      </c>
      <c r="J100" s="41">
        <v>617</v>
      </c>
      <c r="K100" s="42">
        <v>595</v>
      </c>
      <c r="L100" s="39">
        <v>2174</v>
      </c>
      <c r="M100" s="102"/>
      <c r="N100" s="40">
        <v>495</v>
      </c>
      <c r="O100" s="41">
        <v>703</v>
      </c>
      <c r="P100" s="41">
        <v>525</v>
      </c>
      <c r="Q100" s="42">
        <v>604</v>
      </c>
      <c r="R100" s="39">
        <v>2327</v>
      </c>
      <c r="S100" s="102"/>
      <c r="T100" s="40">
        <v>451</v>
      </c>
      <c r="U100" s="41">
        <v>424</v>
      </c>
      <c r="V100" s="41">
        <v>374</v>
      </c>
      <c r="W100" s="42">
        <v>235</v>
      </c>
      <c r="X100" s="39">
        <v>1484</v>
      </c>
      <c r="Y100" s="102"/>
      <c r="Z100" s="43">
        <v>230000</v>
      </c>
      <c r="AA100" s="44">
        <v>433000</v>
      </c>
      <c r="AB100" s="44">
        <v>398000</v>
      </c>
      <c r="AC100" s="45">
        <v>542000</v>
      </c>
      <c r="AD100" s="46">
        <v>1603000</v>
      </c>
      <c r="AE100" s="102"/>
      <c r="AF100" s="43">
        <v>426000</v>
      </c>
      <c r="AG100" s="44">
        <v>519000</v>
      </c>
      <c r="AH100" s="44">
        <v>790000</v>
      </c>
      <c r="AI100" s="45">
        <v>684000</v>
      </c>
      <c r="AJ100" s="46">
        <v>2419000</v>
      </c>
      <c r="AK100" s="102"/>
      <c r="AL100" s="376">
        <v>490000</v>
      </c>
      <c r="AM100" s="376">
        <v>771000</v>
      </c>
      <c r="AN100" s="46">
        <v>1261000</v>
      </c>
      <c r="AO100" s="104"/>
    </row>
    <row r="101" spans="1:41" ht="12.5" customHeight="1" x14ac:dyDescent="0.25">
      <c r="A101" s="321" t="s">
        <v>321</v>
      </c>
      <c r="B101" s="252">
        <v>0</v>
      </c>
      <c r="C101" s="253">
        <v>0</v>
      </c>
      <c r="D101" s="253">
        <v>0</v>
      </c>
      <c r="E101" s="256" t="s">
        <v>368</v>
      </c>
      <c r="F101" s="255">
        <v>0</v>
      </c>
      <c r="G101" s="102"/>
      <c r="H101" s="260" t="s">
        <v>368</v>
      </c>
      <c r="I101" s="261" t="s">
        <v>368</v>
      </c>
      <c r="J101" s="261" t="s">
        <v>368</v>
      </c>
      <c r="K101" s="256" t="s">
        <v>368</v>
      </c>
      <c r="L101" s="257" t="s">
        <v>368</v>
      </c>
      <c r="M101" s="102"/>
      <c r="N101" s="260" t="s">
        <v>368</v>
      </c>
      <c r="O101" s="261" t="s">
        <v>368</v>
      </c>
      <c r="P101" s="261" t="s">
        <v>368</v>
      </c>
      <c r="Q101" s="256" t="s">
        <v>368</v>
      </c>
      <c r="R101" s="257" t="s">
        <v>368</v>
      </c>
      <c r="S101" s="102"/>
      <c r="T101" s="260" t="s">
        <v>368</v>
      </c>
      <c r="U101" s="261" t="s">
        <v>331</v>
      </c>
      <c r="V101" s="261" t="s">
        <v>368</v>
      </c>
      <c r="W101" s="256" t="s">
        <v>368</v>
      </c>
      <c r="X101" s="257" t="s">
        <v>368</v>
      </c>
      <c r="Y101" s="102"/>
      <c r="Z101" s="252">
        <v>0</v>
      </c>
      <c r="AA101" s="253">
        <v>0.01</v>
      </c>
      <c r="AB101" s="253">
        <v>0.01</v>
      </c>
      <c r="AC101" s="254">
        <v>0.01</v>
      </c>
      <c r="AD101" s="255">
        <v>7.4299501014421197E-3</v>
      </c>
      <c r="AE101" s="102"/>
      <c r="AF101" s="252">
        <v>0.01</v>
      </c>
      <c r="AG101" s="253">
        <v>0.01</v>
      </c>
      <c r="AH101" s="253">
        <v>0.01</v>
      </c>
      <c r="AI101" s="254">
        <v>0.01</v>
      </c>
      <c r="AJ101" s="255">
        <v>7.0012850643111002E-3</v>
      </c>
      <c r="AK101" s="102"/>
      <c r="AL101" s="391">
        <v>0.01</v>
      </c>
      <c r="AM101" s="391">
        <v>0.01</v>
      </c>
      <c r="AN101" s="255">
        <v>7.5891164487027502E-3</v>
      </c>
      <c r="AO101" s="104"/>
    </row>
    <row r="102" spans="1:41" ht="12.5" customHeight="1" x14ac:dyDescent="0.25">
      <c r="A102" s="270" t="s">
        <v>284</v>
      </c>
      <c r="B102" s="258" t="s">
        <v>116</v>
      </c>
      <c r="C102" s="259" t="s">
        <v>116</v>
      </c>
      <c r="D102" s="41">
        <v>0</v>
      </c>
      <c r="E102" s="42">
        <v>0</v>
      </c>
      <c r="F102" s="39">
        <v>0</v>
      </c>
      <c r="G102" s="102"/>
      <c r="H102" s="40">
        <v>0</v>
      </c>
      <c r="I102" s="41">
        <v>367</v>
      </c>
      <c r="J102" s="41">
        <v>302</v>
      </c>
      <c r="K102" s="42">
        <v>813</v>
      </c>
      <c r="L102" s="39">
        <v>1482</v>
      </c>
      <c r="M102" s="102"/>
      <c r="N102" s="40">
        <v>900</v>
      </c>
      <c r="O102" s="41">
        <v>576</v>
      </c>
      <c r="P102" s="41">
        <v>1035</v>
      </c>
      <c r="Q102" s="42">
        <v>1113</v>
      </c>
      <c r="R102" s="39">
        <v>3624</v>
      </c>
      <c r="S102" s="102"/>
      <c r="T102" s="40">
        <v>836</v>
      </c>
      <c r="U102" s="41">
        <v>979</v>
      </c>
      <c r="V102" s="41">
        <v>775</v>
      </c>
      <c r="W102" s="42">
        <v>700</v>
      </c>
      <c r="X102" s="39">
        <v>3290</v>
      </c>
      <c r="Y102" s="102"/>
      <c r="Z102" s="43">
        <v>714000</v>
      </c>
      <c r="AA102" s="44">
        <v>355000</v>
      </c>
      <c r="AB102" s="44">
        <v>604000</v>
      </c>
      <c r="AC102" s="45">
        <v>1442000</v>
      </c>
      <c r="AD102" s="46">
        <v>3115000</v>
      </c>
      <c r="AE102" s="102"/>
      <c r="AF102" s="43">
        <v>678000</v>
      </c>
      <c r="AG102" s="44">
        <v>1053000</v>
      </c>
      <c r="AH102" s="44">
        <v>877000</v>
      </c>
      <c r="AI102" s="45">
        <v>782000</v>
      </c>
      <c r="AJ102" s="46">
        <v>3390000</v>
      </c>
      <c r="AK102" s="102"/>
      <c r="AL102" s="376">
        <v>588000</v>
      </c>
      <c r="AM102" s="376">
        <v>512000</v>
      </c>
      <c r="AN102" s="46">
        <v>1100000</v>
      </c>
      <c r="AO102" s="104"/>
    </row>
    <row r="103" spans="1:41" ht="12.5" customHeight="1" x14ac:dyDescent="0.25">
      <c r="A103" s="321" t="s">
        <v>321</v>
      </c>
      <c r="B103" s="260" t="s">
        <v>116</v>
      </c>
      <c r="C103" s="261" t="s">
        <v>116</v>
      </c>
      <c r="D103" s="253">
        <v>0</v>
      </c>
      <c r="E103" s="254">
        <v>0</v>
      </c>
      <c r="F103" s="255">
        <v>0</v>
      </c>
      <c r="G103" s="102"/>
      <c r="H103" s="260" t="s">
        <v>331</v>
      </c>
      <c r="I103" s="261" t="s">
        <v>331</v>
      </c>
      <c r="J103" s="261" t="s">
        <v>331</v>
      </c>
      <c r="K103" s="256" t="s">
        <v>368</v>
      </c>
      <c r="L103" s="257" t="s">
        <v>331</v>
      </c>
      <c r="M103" s="102"/>
      <c r="N103" s="260" t="s">
        <v>368</v>
      </c>
      <c r="O103" s="261" t="s">
        <v>331</v>
      </c>
      <c r="P103" s="261" t="s">
        <v>368</v>
      </c>
      <c r="Q103" s="256" t="s">
        <v>351</v>
      </c>
      <c r="R103" s="257" t="s">
        <v>368</v>
      </c>
      <c r="S103" s="102"/>
      <c r="T103" s="260" t="s">
        <v>368</v>
      </c>
      <c r="U103" s="261" t="s">
        <v>368</v>
      </c>
      <c r="V103" s="261" t="s">
        <v>368</v>
      </c>
      <c r="W103" s="256" t="s">
        <v>351</v>
      </c>
      <c r="X103" s="257" t="s">
        <v>368</v>
      </c>
      <c r="Y103" s="102"/>
      <c r="Z103" s="252">
        <v>0.01</v>
      </c>
      <c r="AA103" s="253">
        <v>0</v>
      </c>
      <c r="AB103" s="253">
        <v>0.01</v>
      </c>
      <c r="AC103" s="254">
        <v>0.02</v>
      </c>
      <c r="AD103" s="255">
        <v>2.0908550466165E-2</v>
      </c>
      <c r="AE103" s="102"/>
      <c r="AF103" s="252">
        <v>0.01</v>
      </c>
      <c r="AG103" s="253">
        <v>0.01</v>
      </c>
      <c r="AH103" s="253">
        <v>0.01</v>
      </c>
      <c r="AI103" s="254">
        <v>0.01</v>
      </c>
      <c r="AJ103" s="255">
        <v>9.8204793205039394E-3</v>
      </c>
      <c r="AK103" s="102"/>
      <c r="AL103" s="391">
        <v>0.01</v>
      </c>
      <c r="AM103" s="391">
        <v>0</v>
      </c>
      <c r="AN103" s="255">
        <v>5.4378185449386303E-3</v>
      </c>
      <c r="AO103" s="104"/>
    </row>
    <row r="104" spans="1:41" ht="12.5" customHeight="1" x14ac:dyDescent="0.25">
      <c r="A104" s="270" t="s">
        <v>287</v>
      </c>
      <c r="B104" s="40">
        <v>186</v>
      </c>
      <c r="C104" s="41">
        <v>180</v>
      </c>
      <c r="D104" s="41">
        <v>179</v>
      </c>
      <c r="E104" s="42">
        <v>216</v>
      </c>
      <c r="F104" s="39">
        <v>761</v>
      </c>
      <c r="G104" s="102"/>
      <c r="H104" s="40">
        <v>230</v>
      </c>
      <c r="I104" s="41">
        <v>64</v>
      </c>
      <c r="J104" s="41">
        <v>59</v>
      </c>
      <c r="K104" s="42">
        <v>92</v>
      </c>
      <c r="L104" s="39">
        <v>445</v>
      </c>
      <c r="M104" s="102"/>
      <c r="N104" s="40">
        <v>90</v>
      </c>
      <c r="O104" s="41">
        <v>871</v>
      </c>
      <c r="P104" s="41">
        <v>1098</v>
      </c>
      <c r="Q104" s="42">
        <v>889</v>
      </c>
      <c r="R104" s="39">
        <v>2948</v>
      </c>
      <c r="S104" s="102"/>
      <c r="T104" s="40">
        <v>963</v>
      </c>
      <c r="U104" s="41">
        <v>1116</v>
      </c>
      <c r="V104" s="41">
        <v>890</v>
      </c>
      <c r="W104" s="42">
        <v>715</v>
      </c>
      <c r="X104" s="39">
        <v>3684</v>
      </c>
      <c r="Y104" s="102"/>
      <c r="Z104" s="43">
        <v>1061000</v>
      </c>
      <c r="AA104" s="44">
        <v>681000</v>
      </c>
      <c r="AB104" s="44">
        <v>897000</v>
      </c>
      <c r="AC104" s="45">
        <v>1107000</v>
      </c>
      <c r="AD104" s="46">
        <v>3746000</v>
      </c>
      <c r="AE104" s="102"/>
      <c r="AF104" s="43">
        <v>1184000</v>
      </c>
      <c r="AG104" s="44">
        <v>1083000</v>
      </c>
      <c r="AH104" s="44">
        <v>981000</v>
      </c>
      <c r="AI104" s="45">
        <v>849000</v>
      </c>
      <c r="AJ104" s="46">
        <v>4097000</v>
      </c>
      <c r="AK104" s="102"/>
      <c r="AL104" s="376">
        <v>924000</v>
      </c>
      <c r="AM104" s="376">
        <v>899000</v>
      </c>
      <c r="AN104" s="46">
        <v>1823000</v>
      </c>
      <c r="AO104" s="104"/>
    </row>
    <row r="105" spans="1:41" ht="12.5" customHeight="1" x14ac:dyDescent="0.25">
      <c r="A105" s="321" t="s">
        <v>321</v>
      </c>
      <c r="B105" s="260" t="s">
        <v>368</v>
      </c>
      <c r="C105" s="261" t="s">
        <v>368</v>
      </c>
      <c r="D105" s="261" t="s">
        <v>368</v>
      </c>
      <c r="E105" s="256" t="s">
        <v>368</v>
      </c>
      <c r="F105" s="257" t="s">
        <v>330</v>
      </c>
      <c r="G105" s="102"/>
      <c r="H105" s="260" t="s">
        <v>368</v>
      </c>
      <c r="I105" s="261" t="s">
        <v>368</v>
      </c>
      <c r="J105" s="261" t="s">
        <v>368</v>
      </c>
      <c r="K105" s="256" t="s">
        <v>368</v>
      </c>
      <c r="L105" s="257" t="s">
        <v>330</v>
      </c>
      <c r="M105" s="102"/>
      <c r="N105" s="260" t="s">
        <v>368</v>
      </c>
      <c r="O105" s="261" t="s">
        <v>351</v>
      </c>
      <c r="P105" s="261" t="s">
        <v>330</v>
      </c>
      <c r="Q105" s="256" t="s">
        <v>351</v>
      </c>
      <c r="R105" s="257" t="s">
        <v>351</v>
      </c>
      <c r="S105" s="102"/>
      <c r="T105" s="260" t="s">
        <v>351</v>
      </c>
      <c r="U105" s="261" t="s">
        <v>351</v>
      </c>
      <c r="V105" s="261" t="s">
        <v>351</v>
      </c>
      <c r="W105" s="256" t="s">
        <v>351</v>
      </c>
      <c r="X105" s="257" t="s">
        <v>330</v>
      </c>
      <c r="Y105" s="102"/>
      <c r="Z105" s="252">
        <v>0.02</v>
      </c>
      <c r="AA105" s="253">
        <v>0.01</v>
      </c>
      <c r="AB105" s="253">
        <v>0.02</v>
      </c>
      <c r="AC105" s="254">
        <v>0.02</v>
      </c>
      <c r="AD105" s="255">
        <v>2.25306820263367E-2</v>
      </c>
      <c r="AE105" s="102"/>
      <c r="AF105" s="252">
        <v>0.02</v>
      </c>
      <c r="AG105" s="253">
        <v>0.02</v>
      </c>
      <c r="AH105" s="253">
        <v>0.02</v>
      </c>
      <c r="AI105" s="254">
        <v>0.02</v>
      </c>
      <c r="AJ105" s="255">
        <v>1.9587688012162801E-2</v>
      </c>
      <c r="AK105" s="102"/>
      <c r="AL105" s="391">
        <v>0.02</v>
      </c>
      <c r="AM105" s="391">
        <v>0.01</v>
      </c>
      <c r="AN105" s="255">
        <v>1.6302257992398799E-2</v>
      </c>
      <c r="AO105" s="104"/>
    </row>
    <row r="106" spans="1:41" ht="12.5" customHeight="1" x14ac:dyDescent="0.25">
      <c r="A106" s="270" t="s">
        <v>354</v>
      </c>
      <c r="B106" s="384">
        <v>3466</v>
      </c>
      <c r="C106" s="385">
        <v>3964</v>
      </c>
      <c r="D106" s="385">
        <v>1562</v>
      </c>
      <c r="E106" s="386">
        <v>1468</v>
      </c>
      <c r="F106" s="39">
        <v>10460</v>
      </c>
      <c r="G106" s="102"/>
      <c r="H106" s="40">
        <v>2426</v>
      </c>
      <c r="I106" s="41">
        <v>2697</v>
      </c>
      <c r="J106" s="41">
        <v>3089</v>
      </c>
      <c r="K106" s="42">
        <v>3241</v>
      </c>
      <c r="L106" s="39">
        <v>11453</v>
      </c>
      <c r="M106" s="102"/>
      <c r="N106" s="40">
        <v>3197</v>
      </c>
      <c r="O106" s="41">
        <v>2807</v>
      </c>
      <c r="P106" s="41">
        <v>3537</v>
      </c>
      <c r="Q106" s="42">
        <v>5056</v>
      </c>
      <c r="R106" s="39">
        <v>14597</v>
      </c>
      <c r="S106" s="102"/>
      <c r="T106" s="40">
        <v>4468</v>
      </c>
      <c r="U106" s="41">
        <v>3779</v>
      </c>
      <c r="V106" s="41">
        <v>4383</v>
      </c>
      <c r="W106" s="42">
        <v>3533</v>
      </c>
      <c r="X106" s="39">
        <v>16163</v>
      </c>
      <c r="Y106" s="102"/>
      <c r="Z106" s="43">
        <v>5406000</v>
      </c>
      <c r="AA106" s="44">
        <v>5558000</v>
      </c>
      <c r="AB106" s="44">
        <v>6184000</v>
      </c>
      <c r="AC106" s="45">
        <v>5563000</v>
      </c>
      <c r="AD106" s="46">
        <v>22711000</v>
      </c>
      <c r="AE106" s="102"/>
      <c r="AF106" s="43">
        <v>5547000</v>
      </c>
      <c r="AG106" s="44">
        <v>4986000</v>
      </c>
      <c r="AH106" s="44">
        <v>6497000</v>
      </c>
      <c r="AI106" s="45">
        <v>6228000</v>
      </c>
      <c r="AJ106" s="46">
        <v>23258000</v>
      </c>
      <c r="AK106" s="102"/>
      <c r="AL106" s="376">
        <v>6304000</v>
      </c>
      <c r="AM106" s="376">
        <v>5526000</v>
      </c>
      <c r="AN106" s="46">
        <v>11830000</v>
      </c>
      <c r="AO106" s="104"/>
    </row>
    <row r="107" spans="1:41" ht="12.5" customHeight="1" x14ac:dyDescent="0.25">
      <c r="A107" s="321" t="s">
        <v>321</v>
      </c>
      <c r="B107" s="326" t="s">
        <v>116</v>
      </c>
      <c r="C107" s="327" t="s">
        <v>116</v>
      </c>
      <c r="D107" s="327" t="s">
        <v>116</v>
      </c>
      <c r="E107" s="328" t="s">
        <v>116</v>
      </c>
      <c r="F107" s="329" t="s">
        <v>116</v>
      </c>
      <c r="G107" s="102"/>
      <c r="H107" s="326" t="s">
        <v>116</v>
      </c>
      <c r="I107" s="327" t="s">
        <v>116</v>
      </c>
      <c r="J107" s="327" t="s">
        <v>116</v>
      </c>
      <c r="K107" s="328" t="s">
        <v>116</v>
      </c>
      <c r="L107" s="329" t="s">
        <v>116</v>
      </c>
      <c r="M107" s="102"/>
      <c r="N107" s="326" t="s">
        <v>116</v>
      </c>
      <c r="O107" s="327" t="s">
        <v>116</v>
      </c>
      <c r="P107" s="327" t="s">
        <v>116</v>
      </c>
      <c r="Q107" s="328" t="s">
        <v>116</v>
      </c>
      <c r="R107" s="329" t="s">
        <v>116</v>
      </c>
      <c r="S107" s="102"/>
      <c r="T107" s="326" t="s">
        <v>116</v>
      </c>
      <c r="U107" s="327" t="s">
        <v>116</v>
      </c>
      <c r="V107" s="327" t="s">
        <v>116</v>
      </c>
      <c r="W107" s="328" t="s">
        <v>116</v>
      </c>
      <c r="X107" s="329" t="s">
        <v>116</v>
      </c>
      <c r="Y107" s="102"/>
      <c r="Z107" s="326" t="s">
        <v>116</v>
      </c>
      <c r="AA107" s="327" t="s">
        <v>116</v>
      </c>
      <c r="AB107" s="327" t="s">
        <v>116</v>
      </c>
      <c r="AC107" s="328" t="s">
        <v>116</v>
      </c>
      <c r="AD107" s="329" t="s">
        <v>116</v>
      </c>
      <c r="AE107" s="102"/>
      <c r="AF107" s="326" t="s">
        <v>116</v>
      </c>
      <c r="AG107" s="327" t="s">
        <v>116</v>
      </c>
      <c r="AH107" s="327" t="s">
        <v>116</v>
      </c>
      <c r="AI107" s="328" t="s">
        <v>116</v>
      </c>
      <c r="AJ107" s="329" t="s">
        <v>116</v>
      </c>
      <c r="AK107" s="102"/>
      <c r="AL107" s="392" t="s">
        <v>116</v>
      </c>
      <c r="AM107" s="392" t="s">
        <v>116</v>
      </c>
      <c r="AN107" s="329" t="s">
        <v>116</v>
      </c>
      <c r="AO107" s="104"/>
    </row>
    <row r="108" spans="1:41" ht="12.5" customHeight="1" x14ac:dyDescent="0.25">
      <c r="A108" s="7" t="s">
        <v>372</v>
      </c>
      <c r="B108" s="294">
        <v>8312</v>
      </c>
      <c r="C108" s="295">
        <v>10798</v>
      </c>
      <c r="D108" s="295">
        <v>9568</v>
      </c>
      <c r="E108" s="296">
        <v>11147</v>
      </c>
      <c r="F108" s="297">
        <v>39825</v>
      </c>
      <c r="G108" s="398"/>
      <c r="H108" s="294">
        <v>8934</v>
      </c>
      <c r="I108" s="295">
        <v>9180</v>
      </c>
      <c r="J108" s="295">
        <v>11362</v>
      </c>
      <c r="K108" s="296">
        <v>11371</v>
      </c>
      <c r="L108" s="297">
        <v>40847</v>
      </c>
      <c r="M108" s="398"/>
      <c r="N108" s="294">
        <v>11233</v>
      </c>
      <c r="O108" s="295">
        <v>10688</v>
      </c>
      <c r="P108" s="295">
        <v>12716</v>
      </c>
      <c r="Q108" s="296">
        <v>14015</v>
      </c>
      <c r="R108" s="297">
        <v>48652</v>
      </c>
      <c r="S108" s="102"/>
      <c r="T108" s="294">
        <v>12471</v>
      </c>
      <c r="U108" s="295">
        <v>10946</v>
      </c>
      <c r="V108" s="295">
        <v>12407</v>
      </c>
      <c r="W108" s="296">
        <v>8168</v>
      </c>
      <c r="X108" s="297">
        <v>43992</v>
      </c>
      <c r="Y108" s="102"/>
      <c r="Z108" s="298">
        <v>14804000</v>
      </c>
      <c r="AA108" s="303">
        <v>11641000</v>
      </c>
      <c r="AB108" s="303">
        <v>18876000</v>
      </c>
      <c r="AC108" s="304">
        <v>15616000</v>
      </c>
      <c r="AD108" s="299">
        <v>60937000</v>
      </c>
      <c r="AE108" s="102"/>
      <c r="AF108" s="298">
        <v>15639000</v>
      </c>
      <c r="AG108" s="303">
        <v>16495000</v>
      </c>
      <c r="AH108" s="303">
        <v>17741000</v>
      </c>
      <c r="AI108" s="304">
        <v>15422000</v>
      </c>
      <c r="AJ108" s="299">
        <v>65297000</v>
      </c>
      <c r="AK108" s="102"/>
      <c r="AL108" s="380">
        <v>15330000</v>
      </c>
      <c r="AM108" s="380">
        <v>13916000</v>
      </c>
      <c r="AN108" s="299">
        <v>29246000</v>
      </c>
      <c r="AO108" s="104"/>
    </row>
    <row r="109" spans="1:41" ht="13.25" customHeight="1" x14ac:dyDescent="0.25">
      <c r="B109" s="108"/>
      <c r="C109" s="108"/>
      <c r="D109" s="108"/>
      <c r="E109" s="108"/>
      <c r="F109" s="108"/>
      <c r="H109" s="108"/>
      <c r="I109" s="108"/>
      <c r="J109" s="108"/>
      <c r="K109" s="108"/>
      <c r="L109" s="108"/>
      <c r="N109" s="108"/>
      <c r="O109" s="108"/>
      <c r="P109" s="108"/>
      <c r="Q109" s="108"/>
      <c r="R109" s="108"/>
      <c r="T109" s="108"/>
      <c r="U109" s="108"/>
      <c r="V109" s="108"/>
      <c r="W109" s="108"/>
      <c r="X109" s="108"/>
      <c r="Z109" s="108"/>
      <c r="AA109" s="108"/>
      <c r="AB109" s="108"/>
      <c r="AC109" s="108"/>
      <c r="AD109" s="108"/>
      <c r="AF109" s="108"/>
      <c r="AG109" s="108"/>
      <c r="AH109" s="108"/>
      <c r="AI109" s="108"/>
      <c r="AJ109" s="108"/>
      <c r="AL109" s="108"/>
      <c r="AM109" s="108"/>
      <c r="AN109" s="108"/>
    </row>
    <row r="110" spans="1:41" ht="13.25" customHeight="1" x14ac:dyDescent="0.25">
      <c r="A110" s="579" t="s">
        <v>373</v>
      </c>
      <c r="B110" s="568"/>
      <c r="C110" s="568"/>
      <c r="D110" s="568"/>
      <c r="E110" s="568"/>
      <c r="F110" s="568"/>
      <c r="G110" s="568"/>
      <c r="H110" s="568"/>
      <c r="I110" s="568"/>
      <c r="J110" s="568"/>
      <c r="K110" s="568"/>
      <c r="L110" s="568"/>
      <c r="M110" s="568"/>
      <c r="N110" s="568"/>
      <c r="O110" s="568"/>
      <c r="P110" s="568"/>
      <c r="Q110" s="568"/>
      <c r="R110" s="568"/>
      <c r="S110" s="568"/>
      <c r="T110" s="568"/>
      <c r="U110" s="568"/>
      <c r="V110" s="568"/>
      <c r="W110" s="568"/>
      <c r="X110" s="568"/>
      <c r="Y110" s="568"/>
      <c r="Z110" s="568"/>
      <c r="AA110" s="568"/>
      <c r="AB110" s="568"/>
      <c r="AC110" s="568"/>
      <c r="AD110" s="568"/>
      <c r="AE110" s="568"/>
      <c r="AH110" s="568"/>
      <c r="AI110" s="568"/>
    </row>
    <row r="111" spans="1:41" ht="16.649999999999999" customHeight="1" x14ac:dyDescent="0.25"/>
    <row r="112" spans="1:41" ht="16.649999999999999" customHeight="1" x14ac:dyDescent="0.25"/>
    <row r="113" ht="16.649999999999999" customHeight="1" x14ac:dyDescent="0.25"/>
    <row r="114" ht="16.649999999999999" customHeight="1" x14ac:dyDescent="0.25"/>
    <row r="115" ht="16.649999999999999" customHeight="1" x14ac:dyDescent="0.25"/>
    <row r="116" ht="16.649999999999999" customHeight="1" x14ac:dyDescent="0.25"/>
    <row r="117" ht="16.649999999999999" customHeight="1" x14ac:dyDescent="0.25"/>
    <row r="118" ht="16.649999999999999" customHeight="1" x14ac:dyDescent="0.25"/>
    <row r="119" ht="16.649999999999999" customHeight="1" x14ac:dyDescent="0.25"/>
    <row r="120" ht="16.649999999999999" customHeight="1" x14ac:dyDescent="0.25"/>
    <row r="121" ht="16.649999999999999" customHeight="1" x14ac:dyDescent="0.25"/>
    <row r="122" ht="16.649999999999999" customHeight="1" x14ac:dyDescent="0.25"/>
    <row r="123" ht="16.649999999999999" customHeight="1" x14ac:dyDescent="0.25"/>
    <row r="124" ht="16.649999999999999" customHeight="1" x14ac:dyDescent="0.25"/>
    <row r="125" ht="16.649999999999999" customHeight="1" x14ac:dyDescent="0.25"/>
    <row r="126" ht="16.649999999999999" customHeight="1" x14ac:dyDescent="0.25"/>
    <row r="127" ht="16.649999999999999" customHeight="1" x14ac:dyDescent="0.25"/>
    <row r="128" ht="16.649999999999999" customHeight="1" x14ac:dyDescent="0.25"/>
    <row r="129" ht="16.649999999999999" customHeight="1" x14ac:dyDescent="0.25"/>
    <row r="130" ht="16.649999999999999" customHeight="1" x14ac:dyDescent="0.25"/>
    <row r="131" ht="16.649999999999999" customHeight="1" x14ac:dyDescent="0.25"/>
    <row r="132" ht="16.649999999999999" customHeight="1" x14ac:dyDescent="0.25"/>
    <row r="133" ht="16.649999999999999" customHeight="1" x14ac:dyDescent="0.25"/>
    <row r="134" ht="16.649999999999999" customHeight="1" x14ac:dyDescent="0.25"/>
  </sheetData>
  <mergeCells count="6">
    <mergeCell ref="A1:A3"/>
    <mergeCell ref="A4:A5"/>
    <mergeCell ref="AK38:AK39"/>
    <mergeCell ref="A38:AE39"/>
    <mergeCell ref="A110:AE110"/>
    <mergeCell ref="AH110:AI110"/>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O85"/>
  <sheetViews>
    <sheetView workbookViewId="0">
      <pane xSplit="1" ySplit="7" topLeftCell="P8" activePane="bottomRight" state="frozen"/>
      <selection pane="topRight"/>
      <selection pane="bottomLeft"/>
      <selection pane="bottomRight" activeCell="A6" sqref="A6"/>
    </sheetView>
  </sheetViews>
  <sheetFormatPr defaultColWidth="13.08984375" defaultRowHeight="12.5" x14ac:dyDescent="0.25"/>
  <cols>
    <col min="1" max="1" width="55.26953125" customWidth="1"/>
    <col min="2" max="5" width="8.6328125" customWidth="1"/>
    <col min="6" max="6" width="9.26953125" customWidth="1"/>
    <col min="7" max="7" width="0" hidden="1" customWidth="1"/>
    <col min="8" max="11" width="8.6328125" customWidth="1"/>
    <col min="12" max="12" width="9.26953125" customWidth="1"/>
    <col min="13" max="13" width="0" hidden="1" customWidth="1"/>
    <col min="14" max="18" width="9.26953125" customWidth="1"/>
    <col min="19" max="19" width="0" hidden="1" customWidth="1"/>
    <col min="20" max="20" width="9.26953125" customWidth="1"/>
    <col min="21" max="23" width="7.36328125" customWidth="1"/>
    <col min="24" max="24" width="7.90625" customWidth="1"/>
    <col min="25" max="25" width="0" hidden="1" customWidth="1"/>
    <col min="26" max="30" width="9.26953125" customWidth="1"/>
    <col min="31" max="31" width="0" hidden="1" customWidth="1"/>
    <col min="32" max="36" width="9.26953125" customWidth="1"/>
    <col min="37" max="37" width="0" hidden="1" customWidth="1"/>
    <col min="38" max="40" width="9.26953125" customWidth="1"/>
  </cols>
  <sheetData>
    <row r="1" spans="1:41" ht="16.649999999999999" customHeight="1" x14ac:dyDescent="0.25">
      <c r="A1" s="567" t="s">
        <v>0</v>
      </c>
    </row>
    <row r="2" spans="1:41" ht="16.649999999999999" customHeight="1" x14ac:dyDescent="0.25">
      <c r="A2" s="568"/>
    </row>
    <row r="3" spans="1:41" ht="16.649999999999999" customHeight="1" x14ac:dyDescent="0.25">
      <c r="A3" s="568"/>
    </row>
    <row r="4" spans="1:41" ht="16.649999999999999" customHeight="1" x14ac:dyDescent="0.25">
      <c r="A4" s="569" t="s">
        <v>374</v>
      </c>
    </row>
    <row r="5" spans="1:41" ht="16.649999999999999" customHeight="1" x14ac:dyDescent="0.25">
      <c r="A5" s="568"/>
    </row>
    <row r="6" spans="1:41" ht="16.649999999999999" customHeight="1" x14ac:dyDescent="0.25">
      <c r="B6" s="4" t="s">
        <v>19</v>
      </c>
      <c r="C6" s="5" t="s">
        <v>20</v>
      </c>
      <c r="D6" s="5" t="s">
        <v>21</v>
      </c>
      <c r="E6" s="6" t="s">
        <v>22</v>
      </c>
      <c r="F6" s="3" t="s">
        <v>23</v>
      </c>
      <c r="G6" s="102"/>
      <c r="H6" s="4" t="s">
        <v>24</v>
      </c>
      <c r="I6" s="5" t="s">
        <v>25</v>
      </c>
      <c r="J6" s="5" t="s">
        <v>26</v>
      </c>
      <c r="K6" s="6" t="s">
        <v>27</v>
      </c>
      <c r="L6" s="3" t="s">
        <v>28</v>
      </c>
      <c r="M6" s="102"/>
      <c r="N6" s="4" t="s">
        <v>29</v>
      </c>
      <c r="O6" s="5" t="s">
        <v>30</v>
      </c>
      <c r="P6" s="5" t="s">
        <v>31</v>
      </c>
      <c r="Q6" s="6" t="s">
        <v>32</v>
      </c>
      <c r="R6" s="3" t="s">
        <v>33</v>
      </c>
      <c r="S6" s="102"/>
      <c r="T6" s="4" t="s">
        <v>34</v>
      </c>
      <c r="U6" s="5" t="s">
        <v>35</v>
      </c>
      <c r="V6" s="5" t="s">
        <v>36</v>
      </c>
      <c r="W6" s="6" t="s">
        <v>37</v>
      </c>
      <c r="X6" s="3" t="s">
        <v>38</v>
      </c>
      <c r="Y6" s="102"/>
      <c r="Z6" s="4" t="s">
        <v>39</v>
      </c>
      <c r="AA6" s="5" t="s">
        <v>40</v>
      </c>
      <c r="AB6" s="5" t="s">
        <v>41</v>
      </c>
      <c r="AC6" s="6" t="s">
        <v>42</v>
      </c>
      <c r="AD6" s="3" t="s">
        <v>43</v>
      </c>
      <c r="AE6" s="102"/>
      <c r="AF6" s="4" t="s">
        <v>44</v>
      </c>
      <c r="AG6" s="5" t="s">
        <v>45</v>
      </c>
      <c r="AH6" s="5" t="s">
        <v>46</v>
      </c>
      <c r="AI6" s="6" t="s">
        <v>47</v>
      </c>
      <c r="AJ6" s="3" t="s">
        <v>48</v>
      </c>
      <c r="AK6" s="102"/>
      <c r="AL6" s="4" t="s">
        <v>49</v>
      </c>
      <c r="AM6" s="6" t="s">
        <v>50</v>
      </c>
      <c r="AN6" s="3" t="s">
        <v>51</v>
      </c>
      <c r="AO6" s="104"/>
    </row>
    <row r="7" spans="1:41" ht="16.649999999999999" customHeight="1" x14ac:dyDescent="0.25">
      <c r="B7" s="9" t="s">
        <v>58</v>
      </c>
      <c r="C7" s="10" t="s">
        <v>59</v>
      </c>
      <c r="D7" s="10" t="s">
        <v>60</v>
      </c>
      <c r="E7" s="11" t="s">
        <v>61</v>
      </c>
      <c r="F7" s="8" t="s">
        <v>53</v>
      </c>
      <c r="G7" s="102"/>
      <c r="H7" s="9" t="s">
        <v>62</v>
      </c>
      <c r="I7" s="10" t="s">
        <v>63</v>
      </c>
      <c r="J7" s="10" t="s">
        <v>64</v>
      </c>
      <c r="K7" s="11" t="s">
        <v>65</v>
      </c>
      <c r="L7" s="8" t="s">
        <v>53</v>
      </c>
      <c r="M7" s="102"/>
      <c r="N7" s="9" t="s">
        <v>66</v>
      </c>
      <c r="O7" s="10" t="s">
        <v>67</v>
      </c>
      <c r="P7" s="10" t="s">
        <v>68</v>
      </c>
      <c r="Q7" s="11" t="s">
        <v>69</v>
      </c>
      <c r="R7" s="8" t="s">
        <v>53</v>
      </c>
      <c r="S7" s="102"/>
      <c r="T7" s="9" t="s">
        <v>70</v>
      </c>
      <c r="U7" s="10" t="s">
        <v>71</v>
      </c>
      <c r="V7" s="10" t="s">
        <v>72</v>
      </c>
      <c r="W7" s="11" t="s">
        <v>73</v>
      </c>
      <c r="X7" s="8" t="s">
        <v>53</v>
      </c>
      <c r="Y7" s="102"/>
      <c r="Z7" s="9" t="s">
        <v>74</v>
      </c>
      <c r="AA7" s="10" t="s">
        <v>75</v>
      </c>
      <c r="AB7" s="10" t="s">
        <v>76</v>
      </c>
      <c r="AC7" s="11" t="s">
        <v>77</v>
      </c>
      <c r="AD7" s="8" t="s">
        <v>53</v>
      </c>
      <c r="AE7" s="102"/>
      <c r="AF7" s="9" t="s">
        <v>78</v>
      </c>
      <c r="AG7" s="10" t="s">
        <v>79</v>
      </c>
      <c r="AH7" s="10" t="s">
        <v>80</v>
      </c>
      <c r="AI7" s="11" t="s">
        <v>81</v>
      </c>
      <c r="AJ7" s="8" t="s">
        <v>53</v>
      </c>
      <c r="AK7" s="102"/>
      <c r="AL7" s="9" t="s">
        <v>82</v>
      </c>
      <c r="AM7" s="11" t="s">
        <v>83</v>
      </c>
      <c r="AN7" s="8" t="s">
        <v>84</v>
      </c>
      <c r="AO7" s="104"/>
    </row>
    <row r="8" spans="1:41" ht="22.5" customHeight="1" x14ac:dyDescent="0.25">
      <c r="A8" s="84" t="s">
        <v>375</v>
      </c>
      <c r="B8" s="107"/>
      <c r="C8" s="108"/>
      <c r="D8" s="108"/>
      <c r="E8" s="109"/>
      <c r="F8" s="426"/>
      <c r="G8" s="102"/>
      <c r="H8" s="107"/>
      <c r="I8" s="108"/>
      <c r="J8" s="108"/>
      <c r="K8" s="109"/>
      <c r="L8" s="426"/>
      <c r="M8" s="102"/>
      <c r="N8" s="107"/>
      <c r="O8" s="108"/>
      <c r="P8" s="108"/>
      <c r="Q8" s="109"/>
      <c r="R8" s="426"/>
      <c r="S8" s="102"/>
      <c r="T8" s="107"/>
      <c r="U8" s="108"/>
      <c r="V8" s="108"/>
      <c r="W8" s="109"/>
      <c r="X8" s="426"/>
      <c r="Y8" s="102"/>
      <c r="Z8" s="107"/>
      <c r="AA8" s="108"/>
      <c r="AB8" s="108"/>
      <c r="AC8" s="109"/>
      <c r="AD8" s="320"/>
      <c r="AE8" s="102"/>
      <c r="AF8" s="107"/>
      <c r="AG8" s="108"/>
      <c r="AH8" s="108"/>
      <c r="AI8" s="109"/>
      <c r="AJ8" s="320"/>
      <c r="AK8" s="102"/>
      <c r="AL8" s="107"/>
      <c r="AM8" s="109"/>
      <c r="AN8" s="320"/>
      <c r="AO8" s="104"/>
    </row>
    <row r="9" spans="1:41" ht="13.25" customHeight="1" x14ac:dyDescent="0.25">
      <c r="A9" s="270" t="s">
        <v>376</v>
      </c>
      <c r="B9" s="134" t="s">
        <v>116</v>
      </c>
      <c r="C9" s="399" t="s">
        <v>116</v>
      </c>
      <c r="D9" s="399" t="s">
        <v>116</v>
      </c>
      <c r="E9" s="400" t="s">
        <v>116</v>
      </c>
      <c r="F9" s="118">
        <v>901061</v>
      </c>
      <c r="G9" s="102"/>
      <c r="H9" s="134" t="s">
        <v>116</v>
      </c>
      <c r="I9" s="399" t="s">
        <v>116</v>
      </c>
      <c r="J9" s="399" t="s">
        <v>116</v>
      </c>
      <c r="K9" s="400" t="s">
        <v>116</v>
      </c>
      <c r="L9" s="118">
        <v>1078544</v>
      </c>
      <c r="M9" s="102"/>
      <c r="N9" s="134" t="s">
        <v>116</v>
      </c>
      <c r="O9" s="399" t="s">
        <v>116</v>
      </c>
      <c r="P9" s="399" t="s">
        <v>116</v>
      </c>
      <c r="Q9" s="400" t="s">
        <v>116</v>
      </c>
      <c r="R9" s="118">
        <v>1361438</v>
      </c>
      <c r="S9" s="102"/>
      <c r="T9" s="134" t="s">
        <v>116</v>
      </c>
      <c r="U9" s="399" t="s">
        <v>116</v>
      </c>
      <c r="V9" s="399" t="s">
        <v>116</v>
      </c>
      <c r="W9" s="400" t="s">
        <v>116</v>
      </c>
      <c r="X9" s="118">
        <v>1251531</v>
      </c>
      <c r="Y9" s="102"/>
      <c r="Z9" s="134" t="s">
        <v>116</v>
      </c>
      <c r="AA9" s="399" t="s">
        <v>116</v>
      </c>
      <c r="AB9" s="399" t="s">
        <v>116</v>
      </c>
      <c r="AC9" s="400" t="s">
        <v>116</v>
      </c>
      <c r="AD9" s="401">
        <v>1199436000</v>
      </c>
      <c r="AE9" s="102"/>
      <c r="AF9" s="134" t="s">
        <v>116</v>
      </c>
      <c r="AG9" s="399" t="s">
        <v>116</v>
      </c>
      <c r="AH9" s="399" t="s">
        <v>116</v>
      </c>
      <c r="AI9" s="400" t="s">
        <v>116</v>
      </c>
      <c r="AJ9" s="401">
        <v>1092096491</v>
      </c>
      <c r="AK9" s="102"/>
      <c r="AL9" s="134" t="s">
        <v>116</v>
      </c>
      <c r="AM9" s="400" t="s">
        <v>116</v>
      </c>
      <c r="AN9" s="133" t="s">
        <v>116</v>
      </c>
      <c r="AO9" s="104"/>
    </row>
    <row r="10" spans="1:41" ht="13.25" customHeight="1" x14ac:dyDescent="0.25">
      <c r="A10" s="270" t="s">
        <v>377</v>
      </c>
      <c r="B10" s="134" t="s">
        <v>116</v>
      </c>
      <c r="C10" s="399" t="s">
        <v>116</v>
      </c>
      <c r="D10" s="399" t="s">
        <v>116</v>
      </c>
      <c r="E10" s="400" t="s">
        <v>116</v>
      </c>
      <c r="F10" s="118">
        <v>256069</v>
      </c>
      <c r="G10" s="102"/>
      <c r="H10" s="134" t="s">
        <v>116</v>
      </c>
      <c r="I10" s="399" t="s">
        <v>116</v>
      </c>
      <c r="J10" s="399" t="s">
        <v>116</v>
      </c>
      <c r="K10" s="400" t="s">
        <v>116</v>
      </c>
      <c r="L10" s="118">
        <v>340881</v>
      </c>
      <c r="M10" s="102"/>
      <c r="N10" s="134" t="s">
        <v>116</v>
      </c>
      <c r="O10" s="399" t="s">
        <v>116</v>
      </c>
      <c r="P10" s="399" t="s">
        <v>116</v>
      </c>
      <c r="Q10" s="400" t="s">
        <v>116</v>
      </c>
      <c r="R10" s="118">
        <v>367375</v>
      </c>
      <c r="S10" s="102"/>
      <c r="T10" s="134" t="s">
        <v>116</v>
      </c>
      <c r="U10" s="399" t="s">
        <v>116</v>
      </c>
      <c r="V10" s="399" t="s">
        <v>116</v>
      </c>
      <c r="W10" s="400" t="s">
        <v>116</v>
      </c>
      <c r="X10" s="118">
        <v>351348</v>
      </c>
      <c r="Y10" s="102"/>
      <c r="Z10" s="134" t="s">
        <v>116</v>
      </c>
      <c r="AA10" s="399" t="s">
        <v>116</v>
      </c>
      <c r="AB10" s="399" t="s">
        <v>116</v>
      </c>
      <c r="AC10" s="400" t="s">
        <v>116</v>
      </c>
      <c r="AD10" s="401">
        <v>350281000</v>
      </c>
      <c r="AE10" s="102"/>
      <c r="AF10" s="134" t="s">
        <v>116</v>
      </c>
      <c r="AG10" s="399" t="s">
        <v>116</v>
      </c>
      <c r="AH10" s="399" t="s">
        <v>116</v>
      </c>
      <c r="AI10" s="400" t="s">
        <v>116</v>
      </c>
      <c r="AJ10" s="401">
        <v>358384060</v>
      </c>
      <c r="AK10" s="102"/>
      <c r="AL10" s="134" t="s">
        <v>116</v>
      </c>
      <c r="AM10" s="400" t="s">
        <v>116</v>
      </c>
      <c r="AN10" s="133" t="s">
        <v>116</v>
      </c>
      <c r="AO10" s="104"/>
    </row>
    <row r="11" spans="1:41" ht="13.25" customHeight="1" x14ac:dyDescent="0.25">
      <c r="A11" s="270" t="s">
        <v>378</v>
      </c>
      <c r="B11" s="134" t="s">
        <v>116</v>
      </c>
      <c r="C11" s="399" t="s">
        <v>116</v>
      </c>
      <c r="D11" s="399" t="s">
        <v>116</v>
      </c>
      <c r="E11" s="400" t="s">
        <v>116</v>
      </c>
      <c r="F11" s="118">
        <v>978275</v>
      </c>
      <c r="G11" s="102"/>
      <c r="H11" s="134" t="s">
        <v>116</v>
      </c>
      <c r="I11" s="399" t="s">
        <v>116</v>
      </c>
      <c r="J11" s="399" t="s">
        <v>116</v>
      </c>
      <c r="K11" s="400" t="s">
        <v>116</v>
      </c>
      <c r="L11" s="118">
        <v>1173116</v>
      </c>
      <c r="M11" s="102"/>
      <c r="N11" s="134" t="s">
        <v>116</v>
      </c>
      <c r="O11" s="399" t="s">
        <v>116</v>
      </c>
      <c r="P11" s="399" t="s">
        <v>116</v>
      </c>
      <c r="Q11" s="400" t="s">
        <v>116</v>
      </c>
      <c r="R11" s="118">
        <v>1022263</v>
      </c>
      <c r="S11" s="102"/>
      <c r="T11" s="134" t="s">
        <v>116</v>
      </c>
      <c r="U11" s="399" t="s">
        <v>116</v>
      </c>
      <c r="V11" s="399" t="s">
        <v>116</v>
      </c>
      <c r="W11" s="400" t="s">
        <v>116</v>
      </c>
      <c r="X11" s="118">
        <v>878479</v>
      </c>
      <c r="Y11" s="102"/>
      <c r="Z11" s="134" t="s">
        <v>116</v>
      </c>
      <c r="AA11" s="399" t="s">
        <v>116</v>
      </c>
      <c r="AB11" s="399" t="s">
        <v>116</v>
      </c>
      <c r="AC11" s="400" t="s">
        <v>116</v>
      </c>
      <c r="AD11" s="401">
        <f>1042796000-16552000</f>
        <v>1026244000</v>
      </c>
      <c r="AE11" s="102"/>
      <c r="AF11" s="134" t="s">
        <v>116</v>
      </c>
      <c r="AG11" s="399" t="s">
        <v>116</v>
      </c>
      <c r="AH11" s="399" t="s">
        <v>116</v>
      </c>
      <c r="AI11" s="400" t="s">
        <v>116</v>
      </c>
      <c r="AJ11" s="401">
        <v>1437075000</v>
      </c>
      <c r="AK11" s="102"/>
      <c r="AL11" s="134" t="s">
        <v>116</v>
      </c>
      <c r="AM11" s="400" t="s">
        <v>116</v>
      </c>
      <c r="AN11" s="133" t="s">
        <v>116</v>
      </c>
      <c r="AO11" s="104"/>
    </row>
    <row r="12" spans="1:41" ht="6.65" customHeight="1" x14ac:dyDescent="0.25">
      <c r="B12" s="104"/>
      <c r="F12" s="427"/>
      <c r="G12" s="102"/>
      <c r="H12" s="104"/>
      <c r="L12" s="427"/>
      <c r="M12" s="102"/>
      <c r="N12" s="104"/>
      <c r="R12" s="427"/>
      <c r="S12" s="102"/>
      <c r="T12" s="104"/>
      <c r="X12" s="427"/>
      <c r="Y12" s="102"/>
      <c r="Z12" s="104"/>
      <c r="AD12" s="402"/>
      <c r="AE12" s="102"/>
      <c r="AF12" s="104"/>
      <c r="AJ12" s="402"/>
      <c r="AK12" s="102"/>
      <c r="AL12" s="104"/>
      <c r="AM12" s="132"/>
      <c r="AN12" s="402"/>
      <c r="AO12" s="104"/>
    </row>
    <row r="13" spans="1:41" ht="13.25" customHeight="1" x14ac:dyDescent="0.25">
      <c r="A13" s="270" t="s">
        <v>379</v>
      </c>
      <c r="B13" s="134" t="s">
        <v>116</v>
      </c>
      <c r="C13" s="399" t="s">
        <v>116</v>
      </c>
      <c r="D13" s="399" t="s">
        <v>116</v>
      </c>
      <c r="E13" s="400" t="s">
        <v>116</v>
      </c>
      <c r="F13" s="118">
        <v>2076564</v>
      </c>
      <c r="G13" s="102"/>
      <c r="H13" s="134" t="s">
        <v>116</v>
      </c>
      <c r="I13" s="399" t="s">
        <v>116</v>
      </c>
      <c r="J13" s="399" t="s">
        <v>116</v>
      </c>
      <c r="K13" s="400" t="s">
        <v>116</v>
      </c>
      <c r="L13" s="118">
        <v>2537201</v>
      </c>
      <c r="M13" s="102"/>
      <c r="N13" s="134" t="s">
        <v>116</v>
      </c>
      <c r="O13" s="399" t="s">
        <v>116</v>
      </c>
      <c r="P13" s="399" t="s">
        <v>116</v>
      </c>
      <c r="Q13" s="400" t="s">
        <v>116</v>
      </c>
      <c r="R13" s="118">
        <v>2700167</v>
      </c>
      <c r="S13" s="102"/>
      <c r="T13" s="134" t="s">
        <v>116</v>
      </c>
      <c r="U13" s="399" t="s">
        <v>116</v>
      </c>
      <c r="V13" s="399" t="s">
        <v>116</v>
      </c>
      <c r="W13" s="400" t="s">
        <v>116</v>
      </c>
      <c r="X13" s="118">
        <v>2431367</v>
      </c>
      <c r="Y13" s="102"/>
      <c r="Z13" s="134" t="s">
        <v>116</v>
      </c>
      <c r="AA13" s="399" t="s">
        <v>116</v>
      </c>
      <c r="AB13" s="399" t="s">
        <v>116</v>
      </c>
      <c r="AC13" s="400" t="s">
        <v>116</v>
      </c>
      <c r="AD13" s="401">
        <v>2477158000</v>
      </c>
      <c r="AE13" s="102"/>
      <c r="AF13" s="134" t="s">
        <v>116</v>
      </c>
      <c r="AG13" s="399" t="s">
        <v>116</v>
      </c>
      <c r="AH13" s="399" t="s">
        <v>116</v>
      </c>
      <c r="AI13" s="400" t="s">
        <v>116</v>
      </c>
      <c r="AJ13" s="401">
        <v>2789599835</v>
      </c>
      <c r="AK13" s="102"/>
      <c r="AL13" s="134" t="s">
        <v>116</v>
      </c>
      <c r="AM13" s="400" t="s">
        <v>116</v>
      </c>
      <c r="AN13" s="133" t="s">
        <v>116</v>
      </c>
      <c r="AO13" s="104"/>
    </row>
    <row r="14" spans="1:41" ht="13.25" customHeight="1" x14ac:dyDescent="0.25">
      <c r="A14" s="270" t="s">
        <v>380</v>
      </c>
      <c r="B14" s="403" t="s">
        <v>116</v>
      </c>
      <c r="C14" s="404" t="s">
        <v>116</v>
      </c>
      <c r="D14" s="404" t="s">
        <v>116</v>
      </c>
      <c r="E14" s="405" t="s">
        <v>116</v>
      </c>
      <c r="F14" s="406">
        <v>58841</v>
      </c>
      <c r="G14" s="102"/>
      <c r="H14" s="403" t="s">
        <v>116</v>
      </c>
      <c r="I14" s="404" t="s">
        <v>116</v>
      </c>
      <c r="J14" s="404" t="s">
        <v>116</v>
      </c>
      <c r="K14" s="405" t="s">
        <v>116</v>
      </c>
      <c r="L14" s="406">
        <v>55340</v>
      </c>
      <c r="M14" s="102"/>
      <c r="N14" s="403" t="s">
        <v>116</v>
      </c>
      <c r="O14" s="404" t="s">
        <v>116</v>
      </c>
      <c r="P14" s="404" t="s">
        <v>116</v>
      </c>
      <c r="Q14" s="405" t="s">
        <v>116</v>
      </c>
      <c r="R14" s="406">
        <v>50909</v>
      </c>
      <c r="S14" s="102"/>
      <c r="T14" s="403" t="s">
        <v>116</v>
      </c>
      <c r="U14" s="404" t="s">
        <v>116</v>
      </c>
      <c r="V14" s="404" t="s">
        <v>116</v>
      </c>
      <c r="W14" s="405" t="s">
        <v>116</v>
      </c>
      <c r="X14" s="406">
        <v>49991</v>
      </c>
      <c r="Y14" s="102"/>
      <c r="Z14" s="403" t="s">
        <v>116</v>
      </c>
      <c r="AA14" s="404" t="s">
        <v>116</v>
      </c>
      <c r="AB14" s="404" t="s">
        <v>116</v>
      </c>
      <c r="AC14" s="405" t="s">
        <v>116</v>
      </c>
      <c r="AD14" s="407">
        <f>115355000-16552000</f>
        <v>98803000</v>
      </c>
      <c r="AE14" s="102"/>
      <c r="AF14" s="403" t="s">
        <v>116</v>
      </c>
      <c r="AG14" s="404" t="s">
        <v>116</v>
      </c>
      <c r="AH14" s="404" t="s">
        <v>116</v>
      </c>
      <c r="AI14" s="405" t="s">
        <v>116</v>
      </c>
      <c r="AJ14" s="407">
        <v>97954506</v>
      </c>
      <c r="AK14" s="102"/>
      <c r="AL14" s="403" t="s">
        <v>116</v>
      </c>
      <c r="AM14" s="405" t="s">
        <v>116</v>
      </c>
      <c r="AN14" s="408" t="s">
        <v>116</v>
      </c>
      <c r="AO14" s="104"/>
    </row>
    <row r="15" spans="1:41" ht="22.5" customHeight="1" x14ac:dyDescent="0.25">
      <c r="A15" s="84" t="s">
        <v>381</v>
      </c>
      <c r="B15" s="107"/>
      <c r="C15" s="108"/>
      <c r="D15" s="108"/>
      <c r="E15" s="109"/>
      <c r="F15" s="426"/>
      <c r="G15" s="102"/>
      <c r="H15" s="107"/>
      <c r="I15" s="108"/>
      <c r="J15" s="108"/>
      <c r="K15" s="109"/>
      <c r="L15" s="426"/>
      <c r="M15" s="102"/>
      <c r="N15" s="107"/>
      <c r="O15" s="108"/>
      <c r="P15" s="108"/>
      <c r="Q15" s="109"/>
      <c r="R15" s="426"/>
      <c r="S15" s="102"/>
      <c r="T15" s="107"/>
      <c r="U15" s="108"/>
      <c r="V15" s="108"/>
      <c r="W15" s="109"/>
      <c r="X15" s="426"/>
      <c r="Y15" s="102"/>
      <c r="Z15" s="107"/>
      <c r="AA15" s="108"/>
      <c r="AB15" s="108"/>
      <c r="AC15" s="109"/>
      <c r="AD15" s="320"/>
      <c r="AE15" s="102"/>
      <c r="AF15" s="107"/>
      <c r="AG15" s="108"/>
      <c r="AH15" s="108"/>
      <c r="AI15" s="109"/>
      <c r="AJ15" s="320"/>
      <c r="AK15" s="102"/>
      <c r="AL15" s="107"/>
      <c r="AM15" s="109"/>
      <c r="AN15" s="320"/>
      <c r="AO15" s="104"/>
    </row>
    <row r="16" spans="1:41" ht="13.25" customHeight="1" x14ac:dyDescent="0.25">
      <c r="A16" s="12" t="s">
        <v>382</v>
      </c>
      <c r="B16" s="40">
        <v>8066</v>
      </c>
      <c r="C16" s="41">
        <v>9923</v>
      </c>
      <c r="D16" s="41">
        <v>10323</v>
      </c>
      <c r="E16" s="42">
        <v>10704</v>
      </c>
      <c r="F16" s="39">
        <v>10704</v>
      </c>
      <c r="G16" s="102"/>
      <c r="H16" s="40">
        <v>10892</v>
      </c>
      <c r="I16" s="41">
        <v>10864</v>
      </c>
      <c r="J16" s="41">
        <v>10868</v>
      </c>
      <c r="K16" s="42">
        <v>10814</v>
      </c>
      <c r="L16" s="39">
        <v>10814</v>
      </c>
      <c r="M16" s="102"/>
      <c r="N16" s="40">
        <v>11659</v>
      </c>
      <c r="O16" s="41">
        <v>11986</v>
      </c>
      <c r="P16" s="41">
        <v>12042</v>
      </c>
      <c r="Q16" s="42">
        <v>12123</v>
      </c>
      <c r="R16" s="39">
        <v>12123</v>
      </c>
      <c r="S16" s="102"/>
      <c r="T16" s="40">
        <v>12217</v>
      </c>
      <c r="U16" s="41">
        <v>12328</v>
      </c>
      <c r="V16" s="41">
        <v>11710</v>
      </c>
      <c r="W16" s="42">
        <v>11880</v>
      </c>
      <c r="X16" s="39">
        <v>11880</v>
      </c>
      <c r="Y16" s="102"/>
      <c r="Z16" s="40">
        <v>11695</v>
      </c>
      <c r="AA16" s="41">
        <v>12312</v>
      </c>
      <c r="AB16" s="41">
        <v>12428</v>
      </c>
      <c r="AC16" s="42">
        <v>13064</v>
      </c>
      <c r="AD16" s="39">
        <v>13064</v>
      </c>
      <c r="AE16" s="102"/>
      <c r="AF16" s="40">
        <v>13476</v>
      </c>
      <c r="AG16" s="41">
        <v>14322</v>
      </c>
      <c r="AH16" s="41">
        <v>14685</v>
      </c>
      <c r="AI16" s="42">
        <v>15077</v>
      </c>
      <c r="AJ16" s="39">
        <v>15077</v>
      </c>
      <c r="AK16" s="102"/>
      <c r="AL16" s="40">
        <v>14864</v>
      </c>
      <c r="AM16" s="42">
        <v>15111</v>
      </c>
      <c r="AN16" s="39">
        <v>15111</v>
      </c>
      <c r="AO16" s="104"/>
    </row>
    <row r="17" spans="1:41" ht="13.25" customHeight="1" x14ac:dyDescent="0.25">
      <c r="A17" s="12" t="s">
        <v>383</v>
      </c>
      <c r="B17" s="30">
        <v>456</v>
      </c>
      <c r="C17" s="31">
        <v>1389</v>
      </c>
      <c r="D17" s="31">
        <v>586</v>
      </c>
      <c r="E17" s="32">
        <v>935</v>
      </c>
      <c r="F17" s="29">
        <v>935</v>
      </c>
      <c r="G17" s="102"/>
      <c r="H17" s="30">
        <v>1948</v>
      </c>
      <c r="I17" s="31">
        <v>1953</v>
      </c>
      <c r="J17" s="31">
        <v>1205</v>
      </c>
      <c r="K17" s="32">
        <v>1212</v>
      </c>
      <c r="L17" s="29">
        <v>1212</v>
      </c>
      <c r="M17" s="102"/>
      <c r="N17" s="30">
        <v>2251</v>
      </c>
      <c r="O17" s="31">
        <v>2208</v>
      </c>
      <c r="P17" s="31">
        <v>1411</v>
      </c>
      <c r="Q17" s="32">
        <v>1391</v>
      </c>
      <c r="R17" s="29">
        <v>1391</v>
      </c>
      <c r="S17" s="102"/>
      <c r="T17" s="30">
        <v>2092</v>
      </c>
      <c r="U17" s="31">
        <v>2184</v>
      </c>
      <c r="V17" s="31">
        <v>839</v>
      </c>
      <c r="W17" s="32">
        <v>1074</v>
      </c>
      <c r="X17" s="29">
        <v>1074</v>
      </c>
      <c r="Y17" s="102"/>
      <c r="Z17" s="30">
        <v>1540</v>
      </c>
      <c r="AA17" s="31">
        <v>2495</v>
      </c>
      <c r="AB17" s="31">
        <v>1364</v>
      </c>
      <c r="AC17" s="32">
        <v>1404</v>
      </c>
      <c r="AD17" s="29">
        <v>1404</v>
      </c>
      <c r="AE17" s="102"/>
      <c r="AF17" s="30">
        <v>2238</v>
      </c>
      <c r="AG17" s="31">
        <v>2018</v>
      </c>
      <c r="AH17" s="31">
        <v>1537</v>
      </c>
      <c r="AI17" s="32">
        <v>1474</v>
      </c>
      <c r="AJ17" s="29">
        <v>1474</v>
      </c>
      <c r="AK17" s="102"/>
      <c r="AL17" s="30">
        <v>1658</v>
      </c>
      <c r="AM17" s="32">
        <v>1669</v>
      </c>
      <c r="AN17" s="29">
        <v>1669</v>
      </c>
      <c r="AO17" s="104"/>
    </row>
    <row r="18" spans="1:41" ht="13.25" customHeight="1" x14ac:dyDescent="0.25">
      <c r="A18" s="12" t="s">
        <v>384</v>
      </c>
      <c r="B18" s="48">
        <v>8522</v>
      </c>
      <c r="C18" s="49">
        <v>11312</v>
      </c>
      <c r="D18" s="49">
        <v>10909</v>
      </c>
      <c r="E18" s="50">
        <v>11639</v>
      </c>
      <c r="F18" s="47">
        <v>11639</v>
      </c>
      <c r="G18" s="102"/>
      <c r="H18" s="48">
        <v>12840</v>
      </c>
      <c r="I18" s="49">
        <v>12817</v>
      </c>
      <c r="J18" s="49">
        <v>12073</v>
      </c>
      <c r="K18" s="50">
        <v>12026</v>
      </c>
      <c r="L18" s="47">
        <v>12026</v>
      </c>
      <c r="M18" s="102"/>
      <c r="N18" s="48">
        <v>13910</v>
      </c>
      <c r="O18" s="49">
        <v>14194</v>
      </c>
      <c r="P18" s="49">
        <v>13453</v>
      </c>
      <c r="Q18" s="50">
        <v>13514</v>
      </c>
      <c r="R18" s="47">
        <v>13514</v>
      </c>
      <c r="S18" s="102"/>
      <c r="T18" s="48">
        <v>14309</v>
      </c>
      <c r="U18" s="49">
        <v>14512</v>
      </c>
      <c r="V18" s="49">
        <v>12550</v>
      </c>
      <c r="W18" s="50">
        <v>12954</v>
      </c>
      <c r="X18" s="47">
        <v>12954</v>
      </c>
      <c r="Y18" s="102"/>
      <c r="Z18" s="48">
        <v>13235</v>
      </c>
      <c r="AA18" s="49">
        <v>14807</v>
      </c>
      <c r="AB18" s="49">
        <v>13792</v>
      </c>
      <c r="AC18" s="50">
        <v>14468</v>
      </c>
      <c r="AD18" s="47">
        <v>14468</v>
      </c>
      <c r="AE18" s="102"/>
      <c r="AF18" s="48">
        <v>15714</v>
      </c>
      <c r="AG18" s="49">
        <v>16340</v>
      </c>
      <c r="AH18" s="49">
        <v>16222</v>
      </c>
      <c r="AI18" s="50">
        <v>16551</v>
      </c>
      <c r="AJ18" s="47">
        <v>16551</v>
      </c>
      <c r="AK18" s="102"/>
      <c r="AL18" s="48">
        <v>16522</v>
      </c>
      <c r="AM18" s="50">
        <v>16780</v>
      </c>
      <c r="AN18" s="47">
        <v>16780</v>
      </c>
      <c r="AO18" s="104"/>
    </row>
    <row r="19" spans="1:41" ht="22.5" customHeight="1" x14ac:dyDescent="0.25">
      <c r="A19" s="84" t="s">
        <v>385</v>
      </c>
      <c r="B19" s="107"/>
      <c r="C19" s="108"/>
      <c r="D19" s="108"/>
      <c r="E19" s="109"/>
      <c r="F19" s="106"/>
      <c r="G19" s="102"/>
      <c r="H19" s="107"/>
      <c r="I19" s="108"/>
      <c r="J19" s="108"/>
      <c r="K19" s="109"/>
      <c r="L19" s="106"/>
      <c r="M19" s="102"/>
      <c r="N19" s="107"/>
      <c r="O19" s="108"/>
      <c r="P19" s="108"/>
      <c r="Q19" s="109"/>
      <c r="R19" s="106"/>
      <c r="S19" s="102"/>
      <c r="T19" s="107"/>
      <c r="U19" s="108"/>
      <c r="V19" s="108"/>
      <c r="W19" s="109"/>
      <c r="X19" s="106"/>
      <c r="Y19" s="102"/>
      <c r="Z19" s="107"/>
      <c r="AA19" s="108"/>
      <c r="AB19" s="108"/>
      <c r="AC19" s="108"/>
      <c r="AD19" s="320"/>
      <c r="AE19" s="102"/>
      <c r="AF19" s="108"/>
      <c r="AG19" s="108"/>
      <c r="AH19" s="108"/>
      <c r="AI19" s="108"/>
      <c r="AJ19" s="320"/>
      <c r="AK19" s="102"/>
      <c r="AL19" s="108"/>
      <c r="AM19" s="108"/>
      <c r="AN19" s="320"/>
      <c r="AO19" s="104"/>
    </row>
    <row r="20" spans="1:41" ht="13.25" customHeight="1" x14ac:dyDescent="0.25">
      <c r="A20" s="270" t="s">
        <v>386</v>
      </c>
      <c r="B20" s="409">
        <v>78.3</v>
      </c>
      <c r="C20" s="410">
        <v>94.1</v>
      </c>
      <c r="D20" s="410">
        <v>100.4</v>
      </c>
      <c r="E20" s="411">
        <v>91.1</v>
      </c>
      <c r="F20" s="412">
        <v>363.9</v>
      </c>
      <c r="G20" s="102"/>
      <c r="H20" s="409">
        <v>95.8</v>
      </c>
      <c r="I20" s="410">
        <v>129.19999999999999</v>
      </c>
      <c r="J20" s="410">
        <v>108.432</v>
      </c>
      <c r="K20" s="411">
        <v>99.1</v>
      </c>
      <c r="L20" s="412">
        <v>432.5</v>
      </c>
      <c r="M20" s="102"/>
      <c r="N20" s="409">
        <v>112</v>
      </c>
      <c r="O20" s="410">
        <v>136.90700000000001</v>
      </c>
      <c r="P20" s="410">
        <v>98.117999999999995</v>
      </c>
      <c r="Q20" s="411">
        <v>80.7</v>
      </c>
      <c r="R20" s="412">
        <v>427.7</v>
      </c>
      <c r="S20" s="102"/>
      <c r="T20" s="409">
        <v>93.1</v>
      </c>
      <c r="U20" s="410">
        <v>96.7</v>
      </c>
      <c r="V20" s="410">
        <v>77.099999999999994</v>
      </c>
      <c r="W20" s="411">
        <v>35.6</v>
      </c>
      <c r="X20" s="412">
        <v>302.5</v>
      </c>
      <c r="Y20" s="102"/>
      <c r="Z20" s="413">
        <v>68944000</v>
      </c>
      <c r="AA20" s="564">
        <v>99943000</v>
      </c>
      <c r="AB20" s="564">
        <v>77318000</v>
      </c>
      <c r="AC20" s="564">
        <v>87460000</v>
      </c>
      <c r="AD20" s="415">
        <v>333600000</v>
      </c>
      <c r="AE20" s="102"/>
      <c r="AF20" s="564">
        <v>88052000</v>
      </c>
      <c r="AG20" s="564">
        <v>111155000</v>
      </c>
      <c r="AH20" s="564">
        <v>96702000</v>
      </c>
      <c r="AI20" s="564">
        <v>112658000</v>
      </c>
      <c r="AJ20" s="415">
        <f>SUM(AF20:AI20)</f>
        <v>408567000</v>
      </c>
      <c r="AK20" s="102"/>
      <c r="AL20" s="564">
        <v>108764000</v>
      </c>
      <c r="AM20" s="564">
        <v>116225000</v>
      </c>
      <c r="AN20" s="415">
        <v>224989000</v>
      </c>
      <c r="AO20" s="104"/>
    </row>
    <row r="21" spans="1:41" ht="13.25" customHeight="1" x14ac:dyDescent="0.25">
      <c r="A21" s="270" t="s">
        <v>277</v>
      </c>
      <c r="B21" s="86">
        <v>0.18</v>
      </c>
      <c r="C21" s="87">
        <v>0.16300000000000001</v>
      </c>
      <c r="D21" s="87">
        <v>0.18</v>
      </c>
      <c r="E21" s="88">
        <v>0.16</v>
      </c>
      <c r="F21" s="85">
        <v>0.17041263840000001</v>
      </c>
      <c r="G21" s="102"/>
      <c r="H21" s="86">
        <v>0.17</v>
      </c>
      <c r="I21" s="87">
        <v>0.17</v>
      </c>
      <c r="J21" s="87">
        <v>0.17</v>
      </c>
      <c r="K21" s="88">
        <v>0.16</v>
      </c>
      <c r="L21" s="85">
        <v>0.17</v>
      </c>
      <c r="M21" s="102"/>
      <c r="N21" s="86">
        <v>0.19</v>
      </c>
      <c r="O21" s="87">
        <v>0.16600000000000001</v>
      </c>
      <c r="P21" s="87">
        <v>0.14799999999999999</v>
      </c>
      <c r="Q21" s="88">
        <v>0.12</v>
      </c>
      <c r="R21" s="85">
        <v>0.16</v>
      </c>
      <c r="S21" s="102"/>
      <c r="T21" s="86">
        <v>0.15</v>
      </c>
      <c r="U21" s="87">
        <v>0.12</v>
      </c>
      <c r="V21" s="87">
        <v>0.13</v>
      </c>
      <c r="W21" s="88">
        <v>0.08</v>
      </c>
      <c r="X21" s="85">
        <v>0.12</v>
      </c>
      <c r="Y21" s="102"/>
      <c r="Z21" s="86">
        <v>0.11799999999999999</v>
      </c>
      <c r="AA21" s="87">
        <v>0.127</v>
      </c>
      <c r="AB21" s="87">
        <v>0.13400000000000001</v>
      </c>
      <c r="AC21" s="87">
        <v>0.13600000000000001</v>
      </c>
      <c r="AD21" s="85">
        <v>0.13</v>
      </c>
      <c r="AE21" s="102"/>
      <c r="AF21" s="87">
        <v>0.13400000000000001</v>
      </c>
      <c r="AG21" s="87">
        <v>0.13100000000000001</v>
      </c>
      <c r="AH21" s="87">
        <v>0.14699999999999999</v>
      </c>
      <c r="AI21" s="87">
        <v>0.156</v>
      </c>
      <c r="AJ21" s="85">
        <v>0.14000000000000001</v>
      </c>
      <c r="AK21" s="102"/>
      <c r="AL21" s="87">
        <v>0.155</v>
      </c>
      <c r="AM21" s="87">
        <v>0.13800000000000001</v>
      </c>
      <c r="AN21" s="85">
        <v>0.145283824212184</v>
      </c>
      <c r="AO21" s="104"/>
    </row>
    <row r="22" spans="1:41" ht="13.25" customHeight="1" x14ac:dyDescent="0.25">
      <c r="A22" s="163" t="s">
        <v>387</v>
      </c>
      <c r="B22" s="416">
        <v>86.383525000000006</v>
      </c>
      <c r="C22" s="417">
        <v>103.557501</v>
      </c>
      <c r="D22" s="417">
        <v>109.397379</v>
      </c>
      <c r="E22" s="418">
        <v>99.445676000000006</v>
      </c>
      <c r="F22" s="419">
        <v>398.8</v>
      </c>
      <c r="G22" s="102"/>
      <c r="H22" s="416">
        <v>105.001453</v>
      </c>
      <c r="I22" s="417">
        <v>140.753873</v>
      </c>
      <c r="J22" s="417">
        <v>118.49299999999999</v>
      </c>
      <c r="K22" s="418">
        <v>108.8</v>
      </c>
      <c r="L22" s="419">
        <v>473.1</v>
      </c>
      <c r="M22" s="102"/>
      <c r="N22" s="416">
        <v>123.4</v>
      </c>
      <c r="O22" s="417">
        <v>147.80000000000001</v>
      </c>
      <c r="P22" s="417">
        <v>108.724</v>
      </c>
      <c r="Q22" s="418">
        <v>91.5</v>
      </c>
      <c r="R22" s="419">
        <v>471.4</v>
      </c>
      <c r="S22" s="102"/>
      <c r="T22" s="416">
        <v>103.5</v>
      </c>
      <c r="U22" s="417">
        <v>109.6</v>
      </c>
      <c r="V22" s="417">
        <v>86.9</v>
      </c>
      <c r="W22" s="418">
        <v>43.8</v>
      </c>
      <c r="X22" s="419">
        <v>343.8</v>
      </c>
      <c r="Y22" s="102"/>
      <c r="Z22" s="420">
        <v>79249225.672111794</v>
      </c>
      <c r="AA22" s="421">
        <v>113804700</v>
      </c>
      <c r="AB22" s="421">
        <v>87836030</v>
      </c>
      <c r="AC22" s="421">
        <v>99133550</v>
      </c>
      <c r="AD22" s="422">
        <v>379900000</v>
      </c>
      <c r="AE22" s="102"/>
      <c r="AF22" s="421">
        <v>100050250</v>
      </c>
      <c r="AG22" s="421">
        <v>126502290</v>
      </c>
      <c r="AH22" s="421">
        <v>109041000</v>
      </c>
      <c r="AI22" s="421">
        <v>125960000</v>
      </c>
      <c r="AJ22" s="422">
        <v>461600000</v>
      </c>
      <c r="AK22" s="102"/>
      <c r="AL22" s="421">
        <v>121632000</v>
      </c>
      <c r="AM22" s="421">
        <v>130951000</v>
      </c>
      <c r="AN22" s="422">
        <v>252583000</v>
      </c>
      <c r="AO22" s="104"/>
    </row>
    <row r="23" spans="1:41" ht="22.5" customHeight="1" x14ac:dyDescent="0.25">
      <c r="A23" s="84" t="s">
        <v>388</v>
      </c>
      <c r="B23" s="107"/>
      <c r="C23" s="108"/>
      <c r="D23" s="108"/>
      <c r="E23" s="109"/>
      <c r="F23" s="426"/>
      <c r="G23" s="102"/>
      <c r="H23" s="107"/>
      <c r="I23" s="108"/>
      <c r="J23" s="108"/>
      <c r="K23" s="109"/>
      <c r="L23" s="426"/>
      <c r="M23" s="102"/>
      <c r="N23" s="107"/>
      <c r="O23" s="108"/>
      <c r="P23" s="108"/>
      <c r="Q23" s="109"/>
      <c r="R23" s="426"/>
      <c r="S23" s="102"/>
      <c r="T23" s="107"/>
      <c r="U23" s="108"/>
      <c r="V23" s="108"/>
      <c r="W23" s="109"/>
      <c r="X23" s="426"/>
      <c r="Y23" s="102"/>
      <c r="Z23" s="107"/>
      <c r="AA23" s="108"/>
      <c r="AB23" s="108"/>
      <c r="AC23" s="109"/>
      <c r="AD23" s="320"/>
      <c r="AE23" s="102"/>
      <c r="AF23" s="107"/>
      <c r="AG23" s="108"/>
      <c r="AH23" s="108"/>
      <c r="AI23" s="108"/>
      <c r="AJ23" s="320"/>
      <c r="AK23" s="102"/>
      <c r="AL23" s="108"/>
      <c r="AM23" s="108"/>
      <c r="AN23" s="320"/>
      <c r="AO23" s="104"/>
    </row>
    <row r="24" spans="1:41" ht="13.25" customHeight="1" x14ac:dyDescent="0.25">
      <c r="A24" s="270" t="s">
        <v>389</v>
      </c>
      <c r="B24" s="428"/>
      <c r="C24" s="429"/>
      <c r="D24" s="429"/>
      <c r="E24" s="430"/>
      <c r="F24" s="431"/>
      <c r="G24" s="102"/>
      <c r="H24" s="428"/>
      <c r="I24" s="429"/>
      <c r="J24" s="429"/>
      <c r="K24" s="430"/>
      <c r="L24" s="431"/>
      <c r="M24" s="102"/>
      <c r="N24" s="428"/>
      <c r="O24" s="429"/>
      <c r="P24" s="429"/>
      <c r="Q24" s="430"/>
      <c r="R24" s="431"/>
      <c r="S24" s="102"/>
      <c r="T24" s="428"/>
      <c r="U24" s="429"/>
      <c r="V24" s="429"/>
      <c r="W24" s="430"/>
      <c r="X24" s="431"/>
      <c r="Y24" s="102"/>
      <c r="Z24" s="413">
        <v>35174000</v>
      </c>
      <c r="AA24" s="564">
        <v>62399000</v>
      </c>
      <c r="AB24" s="564">
        <v>36913000</v>
      </c>
      <c r="AC24" s="414">
        <v>45847000</v>
      </c>
      <c r="AD24" s="415">
        <f>SUM(Z24:AC24)</f>
        <v>180333000</v>
      </c>
      <c r="AE24" s="102"/>
      <c r="AF24" s="413">
        <v>44934000</v>
      </c>
      <c r="AG24" s="564">
        <v>69444000</v>
      </c>
      <c r="AH24" s="564">
        <v>51255000</v>
      </c>
      <c r="AI24" s="564">
        <v>63625000</v>
      </c>
      <c r="AJ24" s="415">
        <f>SUM(AF24:AI24)</f>
        <v>229258000</v>
      </c>
      <c r="AK24" s="102"/>
      <c r="AL24" s="564">
        <v>49491000</v>
      </c>
      <c r="AM24" s="564">
        <v>56604000</v>
      </c>
      <c r="AN24" s="415">
        <v>106095000</v>
      </c>
      <c r="AO24" s="104"/>
    </row>
    <row r="25" spans="1:41" ht="13.25" customHeight="1" x14ac:dyDescent="0.25">
      <c r="A25" s="270" t="s">
        <v>390</v>
      </c>
      <c r="B25" s="428"/>
      <c r="C25" s="429"/>
      <c r="D25" s="429"/>
      <c r="E25" s="430"/>
      <c r="F25" s="431"/>
      <c r="G25" s="102"/>
      <c r="H25" s="428"/>
      <c r="I25" s="429"/>
      <c r="J25" s="429"/>
      <c r="K25" s="430"/>
      <c r="L25" s="431"/>
      <c r="M25" s="102"/>
      <c r="N25" s="428"/>
      <c r="O25" s="429"/>
      <c r="P25" s="429"/>
      <c r="Q25" s="430"/>
      <c r="R25" s="431"/>
      <c r="S25" s="102"/>
      <c r="T25" s="428"/>
      <c r="U25" s="429"/>
      <c r="V25" s="429"/>
      <c r="W25" s="430"/>
      <c r="X25" s="431"/>
      <c r="Y25" s="102"/>
      <c r="Z25" s="86">
        <v>0.106817374298113</v>
      </c>
      <c r="AA25" s="87">
        <v>0.144751737512643</v>
      </c>
      <c r="AB25" s="87">
        <v>0.11464910782227899</v>
      </c>
      <c r="AC25" s="88">
        <v>0.13253527519130001</v>
      </c>
      <c r="AD25" s="423">
        <v>0.126261066826302</v>
      </c>
      <c r="AE25" s="102"/>
      <c r="AF25" s="86">
        <v>0.128573881194918</v>
      </c>
      <c r="AG25" s="87">
        <v>0.15496949436973601</v>
      </c>
      <c r="AH25" s="87">
        <v>0.14677162558416601</v>
      </c>
      <c r="AI25" s="87">
        <v>0.172847521998158</v>
      </c>
      <c r="AJ25" s="423">
        <v>0.151334502600486</v>
      </c>
      <c r="AK25" s="102"/>
      <c r="AL25" s="87">
        <v>0.133987963256256</v>
      </c>
      <c r="AM25" s="87">
        <v>0.12931081747902801</v>
      </c>
      <c r="AN25" s="423">
        <v>0.13145129815823201</v>
      </c>
      <c r="AO25" s="104"/>
    </row>
    <row r="26" spans="1:41" ht="13.25" customHeight="1" x14ac:dyDescent="0.25">
      <c r="A26" s="270" t="s">
        <v>391</v>
      </c>
      <c r="B26" s="428"/>
      <c r="C26" s="429"/>
      <c r="D26" s="429"/>
      <c r="E26" s="430"/>
      <c r="F26" s="431"/>
      <c r="G26" s="102"/>
      <c r="H26" s="428"/>
      <c r="I26" s="429"/>
      <c r="J26" s="429"/>
      <c r="K26" s="430"/>
      <c r="L26" s="431"/>
      <c r="M26" s="102"/>
      <c r="N26" s="428"/>
      <c r="O26" s="429"/>
      <c r="P26" s="429"/>
      <c r="Q26" s="430"/>
      <c r="R26" s="431"/>
      <c r="S26" s="102"/>
      <c r="T26" s="428"/>
      <c r="U26" s="429"/>
      <c r="V26" s="429"/>
      <c r="W26" s="430"/>
      <c r="X26" s="431"/>
      <c r="Y26" s="102"/>
      <c r="Z26" s="413">
        <v>0</v>
      </c>
      <c r="AA26" s="564">
        <v>4344000</v>
      </c>
      <c r="AB26" s="564">
        <v>7804000</v>
      </c>
      <c r="AC26" s="414">
        <v>14004000</v>
      </c>
      <c r="AD26" s="415">
        <f>SUM(Z26:AC26)</f>
        <v>26152000</v>
      </c>
      <c r="AE26" s="102"/>
      <c r="AF26" s="413">
        <v>3176000</v>
      </c>
      <c r="AG26" s="564">
        <v>3663000</v>
      </c>
      <c r="AH26" s="564">
        <v>10247000</v>
      </c>
      <c r="AI26" s="564">
        <v>17271000</v>
      </c>
      <c r="AJ26" s="415">
        <f>SUM(AF26:AI26)</f>
        <v>34357000</v>
      </c>
      <c r="AK26" s="102"/>
      <c r="AL26" s="564">
        <v>18618000</v>
      </c>
      <c r="AM26" s="564">
        <v>20000000</v>
      </c>
      <c r="AN26" s="415">
        <v>38618000</v>
      </c>
      <c r="AO26" s="104"/>
    </row>
    <row r="27" spans="1:41" ht="13.25" customHeight="1" x14ac:dyDescent="0.25">
      <c r="A27" s="270" t="s">
        <v>390</v>
      </c>
      <c r="B27" s="428"/>
      <c r="C27" s="429"/>
      <c r="D27" s="429"/>
      <c r="E27" s="430"/>
      <c r="F27" s="431"/>
      <c r="G27" s="102"/>
      <c r="H27" s="428"/>
      <c r="I27" s="429"/>
      <c r="J27" s="429"/>
      <c r="K27" s="430"/>
      <c r="L27" s="431"/>
      <c r="M27" s="102"/>
      <c r="N27" s="428"/>
      <c r="O27" s="429"/>
      <c r="P27" s="429"/>
      <c r="Q27" s="430"/>
      <c r="R27" s="431"/>
      <c r="S27" s="102"/>
      <c r="T27" s="428"/>
      <c r="U27" s="429"/>
      <c r="V27" s="429"/>
      <c r="W27" s="430"/>
      <c r="X27" s="431"/>
      <c r="Y27" s="102"/>
      <c r="Z27" s="86">
        <v>0</v>
      </c>
      <c r="AA27" s="87">
        <v>1.00771093728252E-2</v>
      </c>
      <c r="AB27" s="87">
        <v>2.4238659481620701E-2</v>
      </c>
      <c r="AC27" s="88">
        <v>4.0482997661329297E-2</v>
      </c>
      <c r="AD27" s="423">
        <v>1.8310455765952201E-2</v>
      </c>
      <c r="AE27" s="102"/>
      <c r="AF27" s="86">
        <v>9.0877875701041496E-3</v>
      </c>
      <c r="AG27" s="87">
        <v>8.1742592286784196E-3</v>
      </c>
      <c r="AH27" s="87">
        <v>2.9342870887931801E-2</v>
      </c>
      <c r="AI27" s="87">
        <v>4.69194428672721E-2</v>
      </c>
      <c r="AJ27" s="423">
        <v>2.26792500407615E-2</v>
      </c>
      <c r="AK27" s="102"/>
      <c r="AL27" s="87">
        <v>5.0404879673172399E-2</v>
      </c>
      <c r="AM27" s="87">
        <v>4.5689639417365702E-2</v>
      </c>
      <c r="AN27" s="423">
        <v>4.7847553911820599E-2</v>
      </c>
      <c r="AO27" s="104"/>
    </row>
    <row r="28" spans="1:41" ht="13.25" customHeight="1" x14ac:dyDescent="0.25">
      <c r="A28" s="270" t="s">
        <v>392</v>
      </c>
      <c r="B28" s="409">
        <v>69.8</v>
      </c>
      <c r="C28" s="410">
        <v>81.599999999999994</v>
      </c>
      <c r="D28" s="410">
        <v>75.2</v>
      </c>
      <c r="E28" s="411">
        <v>70.400000000000006</v>
      </c>
      <c r="F28" s="412">
        <v>296.94799999999998</v>
      </c>
      <c r="G28" s="102"/>
      <c r="H28" s="409">
        <v>74.900000000000006</v>
      </c>
      <c r="I28" s="410">
        <v>90.7</v>
      </c>
      <c r="J28" s="410">
        <v>78.5</v>
      </c>
      <c r="K28" s="411">
        <v>78.3</v>
      </c>
      <c r="L28" s="412">
        <v>322.39999999999998</v>
      </c>
      <c r="M28" s="102"/>
      <c r="N28" s="409">
        <v>74.099999999999994</v>
      </c>
      <c r="O28" s="410">
        <v>91.8</v>
      </c>
      <c r="P28" s="410">
        <v>62</v>
      </c>
      <c r="Q28" s="411">
        <v>53.7</v>
      </c>
      <c r="R28" s="412">
        <v>281.60000000000002</v>
      </c>
      <c r="S28" s="102"/>
      <c r="T28" s="409">
        <v>52.5</v>
      </c>
      <c r="U28" s="410">
        <v>61</v>
      </c>
      <c r="V28" s="410">
        <v>44.9</v>
      </c>
      <c r="W28" s="411">
        <v>18.899999999999999</v>
      </c>
      <c r="X28" s="412">
        <v>177.3</v>
      </c>
      <c r="Y28" s="102"/>
      <c r="Z28" s="413">
        <v>35174000</v>
      </c>
      <c r="AA28" s="564">
        <v>66743000</v>
      </c>
      <c r="AB28" s="564">
        <v>44717000</v>
      </c>
      <c r="AC28" s="414">
        <v>59851000</v>
      </c>
      <c r="AD28" s="415">
        <v>206500000</v>
      </c>
      <c r="AE28" s="102"/>
      <c r="AF28" s="413">
        <v>48110000</v>
      </c>
      <c r="AG28" s="564">
        <v>73107000</v>
      </c>
      <c r="AH28" s="564">
        <v>61502000</v>
      </c>
      <c r="AI28" s="564">
        <v>80896000</v>
      </c>
      <c r="AJ28" s="415">
        <v>263600000</v>
      </c>
      <c r="AK28" s="102"/>
      <c r="AL28" s="564">
        <v>68109000</v>
      </c>
      <c r="AM28" s="564">
        <v>76604000</v>
      </c>
      <c r="AN28" s="415">
        <v>144713000</v>
      </c>
      <c r="AO28" s="104"/>
    </row>
    <row r="29" spans="1:41" ht="13.25" customHeight="1" x14ac:dyDescent="0.25">
      <c r="A29" s="270" t="s">
        <v>393</v>
      </c>
      <c r="B29" s="90">
        <v>0.237222082417993</v>
      </c>
      <c r="C29" s="91">
        <v>0.208397525811125</v>
      </c>
      <c r="D29" s="91">
        <v>0.22700000000000001</v>
      </c>
      <c r="E29" s="92">
        <v>0.21344713622995101</v>
      </c>
      <c r="F29" s="89">
        <v>0.221</v>
      </c>
      <c r="G29" s="102"/>
      <c r="H29" s="90">
        <v>0.23</v>
      </c>
      <c r="I29" s="91">
        <v>0.20599999999999999</v>
      </c>
      <c r="J29" s="91">
        <v>0.214</v>
      </c>
      <c r="K29" s="92">
        <v>0.21299999999999999</v>
      </c>
      <c r="L29" s="89">
        <v>0.215</v>
      </c>
      <c r="M29" s="102"/>
      <c r="N29" s="90">
        <v>0.215</v>
      </c>
      <c r="O29" s="91">
        <v>0.20699999999999999</v>
      </c>
      <c r="P29" s="91">
        <v>0.17299999999999999</v>
      </c>
      <c r="Q29" s="92">
        <v>0.14899999999999999</v>
      </c>
      <c r="R29" s="89">
        <v>0.187</v>
      </c>
      <c r="S29" s="102"/>
      <c r="T29" s="90">
        <v>0.153</v>
      </c>
      <c r="U29" s="91">
        <v>0.14099999999999999</v>
      </c>
      <c r="V29" s="91">
        <v>0.14199999999999999</v>
      </c>
      <c r="W29" s="92">
        <v>7.6999999999999999E-2</v>
      </c>
      <c r="X29" s="89">
        <v>0.13257772616431299</v>
      </c>
      <c r="Y29" s="102"/>
      <c r="Z29" s="90">
        <v>0.107</v>
      </c>
      <c r="AA29" s="91">
        <v>0.155</v>
      </c>
      <c r="AB29" s="91">
        <v>0.13900000000000001</v>
      </c>
      <c r="AC29" s="92">
        <v>0.17299999999999999</v>
      </c>
      <c r="AD29" s="89">
        <v>0.144571522592254</v>
      </c>
      <c r="AE29" s="102"/>
      <c r="AF29" s="90">
        <v>0.13800000000000001</v>
      </c>
      <c r="AG29" s="91">
        <v>0.16300000000000001</v>
      </c>
      <c r="AH29" s="91">
        <v>0.17599999999999999</v>
      </c>
      <c r="AI29" s="91">
        <v>0.22</v>
      </c>
      <c r="AJ29" s="89">
        <v>0.17401375264124799</v>
      </c>
      <c r="AK29" s="102"/>
      <c r="AL29" s="91">
        <v>0.184</v>
      </c>
      <c r="AM29" s="91">
        <v>0.17499999999999999</v>
      </c>
      <c r="AN29" s="89">
        <v>0.179298852070053</v>
      </c>
      <c r="AO29" s="104"/>
    </row>
    <row r="30" spans="1:41" ht="16.649999999999999" customHeight="1" x14ac:dyDescent="0.25">
      <c r="B30" s="108"/>
      <c r="C30" s="108"/>
      <c r="D30" s="108"/>
      <c r="E30" s="108"/>
      <c r="F30" s="108"/>
      <c r="H30" s="108"/>
      <c r="I30" s="108"/>
      <c r="J30" s="108"/>
      <c r="K30" s="108"/>
      <c r="L30" s="108"/>
      <c r="N30" s="108"/>
      <c r="O30" s="108"/>
      <c r="P30" s="108"/>
      <c r="Q30" s="108"/>
      <c r="R30" s="108"/>
      <c r="T30" s="108"/>
      <c r="U30" s="108"/>
      <c r="V30" s="108"/>
      <c r="W30" s="108"/>
      <c r="X30" s="108"/>
      <c r="Z30" s="108"/>
      <c r="AA30" s="108"/>
      <c r="AB30" s="108"/>
      <c r="AC30" s="108"/>
      <c r="AD30" s="108"/>
      <c r="AF30" s="108"/>
      <c r="AG30" s="108"/>
      <c r="AH30" s="108"/>
      <c r="AI30" s="108"/>
      <c r="AJ30" s="108"/>
      <c r="AL30" s="108"/>
      <c r="AM30" s="108"/>
      <c r="AN30" s="108"/>
    </row>
    <row r="31" spans="1:41" ht="13.25" customHeight="1" x14ac:dyDescent="0.25">
      <c r="A31" s="569" t="s">
        <v>394</v>
      </c>
      <c r="B31" s="568"/>
      <c r="C31" s="568"/>
      <c r="D31" s="568"/>
      <c r="E31" s="568"/>
      <c r="F31" s="568"/>
      <c r="G31" s="568"/>
      <c r="H31" s="568"/>
      <c r="I31" s="568"/>
      <c r="J31" s="568"/>
      <c r="K31" s="568"/>
      <c r="L31" s="568"/>
      <c r="M31" s="568"/>
      <c r="N31" s="568"/>
      <c r="O31" s="568"/>
      <c r="P31" s="568"/>
      <c r="Q31" s="568"/>
      <c r="R31" s="568"/>
    </row>
    <row r="32" spans="1:41" ht="13.25" customHeight="1" x14ac:dyDescent="0.25">
      <c r="A32" s="577" t="s">
        <v>395</v>
      </c>
      <c r="B32" s="568"/>
      <c r="C32" s="568"/>
      <c r="D32" s="568"/>
      <c r="E32" s="568"/>
      <c r="F32" s="568"/>
      <c r="G32" s="568"/>
      <c r="H32" s="568"/>
      <c r="I32" s="568"/>
      <c r="J32" s="568"/>
      <c r="K32" s="568"/>
      <c r="L32" s="568"/>
      <c r="M32" s="568"/>
      <c r="N32" s="568"/>
      <c r="O32" s="568"/>
      <c r="P32" s="568"/>
      <c r="Q32" s="568"/>
      <c r="R32" s="568"/>
      <c r="S32" s="568"/>
      <c r="T32" s="568"/>
    </row>
    <row r="33" spans="1:20" ht="13.25" customHeight="1" x14ac:dyDescent="0.25">
      <c r="A33" s="577" t="s">
        <v>396</v>
      </c>
      <c r="B33" s="568"/>
      <c r="C33" s="568"/>
      <c r="D33" s="568"/>
      <c r="E33" s="568"/>
      <c r="F33" s="568"/>
      <c r="G33" s="568"/>
      <c r="H33" s="568"/>
      <c r="I33" s="568"/>
      <c r="J33" s="568"/>
      <c r="K33" s="568"/>
      <c r="L33" s="568"/>
      <c r="M33" s="568"/>
      <c r="N33" s="568"/>
      <c r="O33" s="568"/>
      <c r="P33" s="568"/>
      <c r="Q33" s="568"/>
      <c r="R33" s="568"/>
      <c r="S33" s="568"/>
      <c r="T33" s="568"/>
    </row>
    <row r="34" spans="1:20" ht="16.649999999999999" customHeight="1" x14ac:dyDescent="0.25"/>
    <row r="35" spans="1:20" ht="13.25" customHeight="1" x14ac:dyDescent="0.25">
      <c r="A35" s="308" t="s">
        <v>397</v>
      </c>
    </row>
    <row r="36" spans="1:20" ht="16.649999999999999" customHeight="1" x14ac:dyDescent="0.25"/>
    <row r="37" spans="1:20" ht="16.649999999999999" customHeight="1" x14ac:dyDescent="0.25"/>
    <row r="38" spans="1:20" ht="16.649999999999999" customHeight="1" x14ac:dyDescent="0.25"/>
    <row r="39" spans="1:20" ht="16.649999999999999" customHeight="1" x14ac:dyDescent="0.25"/>
    <row r="40" spans="1:20" ht="16.649999999999999" customHeight="1" x14ac:dyDescent="0.25"/>
    <row r="41" spans="1:20" ht="16.649999999999999" customHeight="1" x14ac:dyDescent="0.25"/>
    <row r="42" spans="1:20" ht="16.649999999999999" customHeight="1" x14ac:dyDescent="0.25"/>
    <row r="43" spans="1:20" ht="16.649999999999999" customHeight="1" x14ac:dyDescent="0.25"/>
    <row r="44" spans="1:20" ht="16.649999999999999" customHeight="1" x14ac:dyDescent="0.25"/>
    <row r="45" spans="1:20" ht="16.649999999999999" customHeight="1" x14ac:dyDescent="0.25"/>
    <row r="46" spans="1:20" ht="16.649999999999999" customHeight="1" x14ac:dyDescent="0.25"/>
    <row r="47" spans="1:20" ht="16.649999999999999" customHeight="1" x14ac:dyDescent="0.25"/>
    <row r="48" spans="1:20" ht="16.649999999999999" customHeight="1" x14ac:dyDescent="0.25"/>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row r="56" ht="16.649999999999999" customHeight="1" x14ac:dyDescent="0.25"/>
    <row r="57" ht="16.649999999999999" customHeight="1" x14ac:dyDescent="0.25"/>
    <row r="58" ht="16.649999999999999" customHeight="1" x14ac:dyDescent="0.25"/>
    <row r="59" ht="16.649999999999999" customHeight="1" x14ac:dyDescent="0.25"/>
    <row r="60" ht="16.649999999999999" customHeight="1" x14ac:dyDescent="0.25"/>
    <row r="61" ht="16.649999999999999" customHeight="1" x14ac:dyDescent="0.25"/>
    <row r="62" ht="16.649999999999999" customHeight="1" x14ac:dyDescent="0.25"/>
    <row r="63" ht="16.649999999999999" customHeight="1" x14ac:dyDescent="0.25"/>
    <row r="6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sheetData>
  <mergeCells count="5">
    <mergeCell ref="A1:A3"/>
    <mergeCell ref="A4:A5"/>
    <mergeCell ref="A31:R31"/>
    <mergeCell ref="A32:T32"/>
    <mergeCell ref="A33:T33"/>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86"/>
  <sheetViews>
    <sheetView workbookViewId="0">
      <pane xSplit="1" ySplit="9" topLeftCell="B10" activePane="bottomRight" state="frozen"/>
      <selection pane="topRight"/>
      <selection pane="bottomLeft"/>
      <selection pane="bottomRight" activeCell="A7" sqref="A7"/>
    </sheetView>
  </sheetViews>
  <sheetFormatPr defaultColWidth="13.08984375" defaultRowHeight="12.5" x14ac:dyDescent="0.25"/>
  <cols>
    <col min="1" max="1" width="54.81640625" customWidth="1"/>
    <col min="2" max="2" width="16.08984375" bestFit="1" customWidth="1"/>
    <col min="8" max="8" width="88.81640625" customWidth="1"/>
  </cols>
  <sheetData>
    <row r="1" spans="1:40" ht="19.149999999999999" customHeight="1" x14ac:dyDescent="0.25">
      <c r="A1" s="567" t="s">
        <v>0</v>
      </c>
    </row>
    <row r="2" spans="1:40" ht="15" customHeight="1" x14ac:dyDescent="0.25">
      <c r="A2" s="568"/>
    </row>
    <row r="3" spans="1:40" ht="15" customHeight="1" x14ac:dyDescent="0.25">
      <c r="A3" s="568"/>
    </row>
    <row r="4" spans="1:40" ht="16.649999999999999" customHeight="1" x14ac:dyDescent="0.25">
      <c r="A4" s="569" t="s">
        <v>398</v>
      </c>
    </row>
    <row r="5" spans="1:40" ht="15" customHeight="1" x14ac:dyDescent="0.25">
      <c r="A5" s="568"/>
    </row>
    <row r="6" spans="1:40" ht="16.649999999999999" customHeight="1" x14ac:dyDescent="0.25">
      <c r="B6" s="432" t="s">
        <v>399</v>
      </c>
    </row>
    <row r="7" spans="1:40" ht="27.5" customHeight="1" x14ac:dyDescent="0.25">
      <c r="B7" s="565">
        <v>44926</v>
      </c>
    </row>
    <row r="8" spans="1:40" ht="16.649999999999999" customHeight="1" x14ac:dyDescent="0.3">
      <c r="A8" s="433" t="s">
        <v>400</v>
      </c>
      <c r="B8" s="434">
        <v>2928857000</v>
      </c>
    </row>
    <row r="9" spans="1:40" ht="15" customHeight="1" x14ac:dyDescent="0.25"/>
    <row r="10" spans="1:40" ht="50" customHeight="1" x14ac:dyDescent="0.25">
      <c r="A10" s="435"/>
      <c r="B10" s="436" t="s">
        <v>401</v>
      </c>
      <c r="C10" s="437" t="s">
        <v>402</v>
      </c>
      <c r="D10" s="437" t="s">
        <v>403</v>
      </c>
      <c r="E10" s="437" t="s">
        <v>404</v>
      </c>
      <c r="F10" s="437" t="s">
        <v>405</v>
      </c>
      <c r="G10" s="437" t="s">
        <v>406</v>
      </c>
      <c r="H10" s="438" t="s">
        <v>407</v>
      </c>
      <c r="I10" s="104"/>
      <c r="J10" s="1"/>
      <c r="K10" s="1"/>
      <c r="L10" s="1"/>
      <c r="N10" s="1"/>
      <c r="O10" s="1"/>
      <c r="P10" s="1"/>
      <c r="Q10" s="1"/>
      <c r="R10" s="1"/>
      <c r="T10" s="1"/>
      <c r="U10" s="1"/>
      <c r="V10" s="1"/>
      <c r="W10" s="1"/>
      <c r="X10" s="1"/>
      <c r="Z10" s="1"/>
      <c r="AA10" s="1"/>
      <c r="AB10" s="1"/>
      <c r="AC10" s="1"/>
      <c r="AD10" s="1"/>
      <c r="AF10" s="1"/>
      <c r="AG10" s="1"/>
      <c r="AH10" s="1"/>
      <c r="AI10" s="1"/>
      <c r="AJ10" s="1"/>
      <c r="AL10" s="1"/>
      <c r="AM10" s="1"/>
      <c r="AN10" s="1"/>
    </row>
    <row r="11" spans="1:40" ht="16.649999999999999" customHeight="1" x14ac:dyDescent="0.25">
      <c r="A11" s="439" t="s">
        <v>408</v>
      </c>
      <c r="B11" s="440">
        <v>1562928000</v>
      </c>
      <c r="C11" s="441">
        <f>B11/$B$8</f>
        <v>0.53363069620674553</v>
      </c>
      <c r="D11" s="440">
        <v>49812000</v>
      </c>
      <c r="E11" s="440">
        <v>663000</v>
      </c>
      <c r="F11" s="440">
        <f>B11-D11-E11</f>
        <v>1512453000</v>
      </c>
      <c r="G11" s="442">
        <f>F11/$B$8</f>
        <v>0.51639701084757639</v>
      </c>
      <c r="H11" s="443"/>
      <c r="I11" s="104"/>
      <c r="J11" s="1"/>
      <c r="K11" s="1"/>
      <c r="L11" s="1"/>
      <c r="N11" s="1"/>
      <c r="O11" s="1"/>
      <c r="P11" s="1"/>
      <c r="Q11" s="1"/>
      <c r="R11" s="1"/>
      <c r="T11" s="1"/>
      <c r="U11" s="1"/>
      <c r="V11" s="1"/>
      <c r="W11" s="1"/>
      <c r="X11" s="1"/>
      <c r="Z11" s="1"/>
      <c r="AA11" s="1"/>
      <c r="AB11" s="1"/>
      <c r="AC11" s="1"/>
      <c r="AD11" s="1"/>
      <c r="AF11" s="1"/>
      <c r="AG11" s="1"/>
      <c r="AH11" s="1"/>
      <c r="AI11" s="1"/>
      <c r="AJ11" s="1"/>
      <c r="AL11" s="1"/>
      <c r="AM11" s="1"/>
      <c r="AN11" s="1"/>
    </row>
    <row r="12" spans="1:40" ht="16.649999999999999" customHeight="1" x14ac:dyDescent="0.3">
      <c r="A12" s="444" t="s">
        <v>409</v>
      </c>
      <c r="B12" s="445">
        <v>1133924000</v>
      </c>
      <c r="C12" s="446">
        <f>B12/$B$8</f>
        <v>0.38715580856286258</v>
      </c>
      <c r="D12" s="445">
        <v>0</v>
      </c>
      <c r="E12" s="445">
        <v>0</v>
      </c>
      <c r="F12" s="445">
        <f>B12-D12-E12</f>
        <v>1133924000</v>
      </c>
      <c r="G12" s="447">
        <f>F12/$B$8</f>
        <v>0.38715580856286258</v>
      </c>
      <c r="H12" s="448" t="s">
        <v>410</v>
      </c>
    </row>
    <row r="13" spans="1:40" ht="27.5" customHeight="1" x14ac:dyDescent="0.3">
      <c r="A13" s="449" t="s">
        <v>411</v>
      </c>
      <c r="B13" s="434">
        <v>275129000</v>
      </c>
      <c r="C13" s="450">
        <f>B13/$B$8</f>
        <v>9.3937327769843315E-2</v>
      </c>
      <c r="D13" s="434">
        <v>0</v>
      </c>
      <c r="E13" s="434">
        <v>663000</v>
      </c>
      <c r="F13" s="434">
        <f>B13-D13-E13</f>
        <v>274466000</v>
      </c>
      <c r="G13" s="451">
        <f>F13/$B$8</f>
        <v>9.3710959599598062E-2</v>
      </c>
      <c r="H13" s="2" t="s">
        <v>412</v>
      </c>
      <c r="I13" s="1"/>
      <c r="J13" s="1"/>
      <c r="K13" s="1"/>
      <c r="L13" s="1"/>
      <c r="N13" s="1"/>
      <c r="O13" s="1"/>
      <c r="P13" s="1"/>
      <c r="Q13" s="1"/>
      <c r="R13" s="1"/>
      <c r="T13" s="1"/>
      <c r="U13" s="1"/>
      <c r="V13" s="1"/>
      <c r="W13" s="1"/>
      <c r="X13" s="1"/>
      <c r="Z13" s="1"/>
      <c r="AA13" s="1"/>
      <c r="AB13" s="1"/>
      <c r="AC13" s="1"/>
      <c r="AD13" s="1"/>
      <c r="AF13" s="1"/>
      <c r="AG13" s="1"/>
      <c r="AH13" s="1"/>
      <c r="AI13" s="1"/>
      <c r="AJ13" s="1"/>
      <c r="AL13" s="1"/>
      <c r="AM13" s="1"/>
      <c r="AN13" s="1"/>
    </row>
    <row r="14" spans="1:40" ht="27.5" customHeight="1" x14ac:dyDescent="0.3">
      <c r="A14" s="449" t="s">
        <v>413</v>
      </c>
      <c r="B14" s="434">
        <v>153873000</v>
      </c>
      <c r="C14" s="450">
        <f>B14/$B$8</f>
        <v>5.2536877013797535E-2</v>
      </c>
      <c r="D14" s="434">
        <v>49812000</v>
      </c>
      <c r="E14" s="434">
        <v>0</v>
      </c>
      <c r="F14" s="434">
        <f>B14-D14-E14</f>
        <v>104061000</v>
      </c>
      <c r="G14" s="451">
        <f>F14/$B$8</f>
        <v>3.5529559824873665E-2</v>
      </c>
      <c r="H14" s="2" t="s">
        <v>414</v>
      </c>
      <c r="I14" s="1"/>
      <c r="J14" s="1"/>
      <c r="K14" s="1"/>
      <c r="L14" s="1"/>
      <c r="N14" s="1"/>
      <c r="O14" s="1"/>
      <c r="P14" s="1"/>
      <c r="Q14" s="1"/>
      <c r="R14" s="1"/>
      <c r="T14" s="1"/>
      <c r="U14" s="1"/>
      <c r="V14" s="1"/>
      <c r="W14" s="1"/>
      <c r="X14" s="1"/>
      <c r="Z14" s="1"/>
      <c r="AA14" s="1"/>
      <c r="AB14" s="1"/>
      <c r="AC14" s="1"/>
      <c r="AD14" s="1"/>
      <c r="AF14" s="1"/>
      <c r="AG14" s="1"/>
      <c r="AH14" s="1"/>
      <c r="AI14" s="1"/>
      <c r="AJ14" s="1"/>
      <c r="AL14" s="1"/>
      <c r="AM14" s="1"/>
      <c r="AN14" s="1"/>
    </row>
    <row r="15" spans="1:40" ht="6.65" customHeight="1" x14ac:dyDescent="0.25">
      <c r="A15" s="452"/>
      <c r="B15" s="276"/>
      <c r="C15" s="276"/>
      <c r="D15" s="276"/>
      <c r="E15" s="276"/>
      <c r="F15" s="276"/>
      <c r="H15" s="452"/>
      <c r="I15" s="1"/>
      <c r="J15" s="1"/>
      <c r="K15" s="1"/>
      <c r="L15" s="1"/>
      <c r="N15" s="1"/>
      <c r="O15" s="1"/>
      <c r="P15" s="1"/>
      <c r="Q15" s="1"/>
      <c r="R15" s="1"/>
      <c r="T15" s="1"/>
      <c r="U15" s="1"/>
      <c r="V15" s="1"/>
      <c r="W15" s="1"/>
      <c r="X15" s="1"/>
      <c r="Z15" s="1"/>
      <c r="AA15" s="1"/>
      <c r="AB15" s="1"/>
      <c r="AC15" s="1"/>
      <c r="AD15" s="1"/>
      <c r="AF15" s="1"/>
      <c r="AG15" s="1"/>
      <c r="AH15" s="1"/>
      <c r="AI15" s="1"/>
      <c r="AJ15" s="1"/>
      <c r="AL15" s="1"/>
      <c r="AM15" s="1"/>
      <c r="AN15" s="1"/>
    </row>
    <row r="16" spans="1:40" ht="16.649999999999999" customHeight="1" x14ac:dyDescent="0.25">
      <c r="A16" s="439" t="s">
        <v>415</v>
      </c>
      <c r="B16" s="440">
        <v>812003000</v>
      </c>
      <c r="C16" s="441">
        <f>B16/B8</f>
        <v>0.27724228256961675</v>
      </c>
      <c r="D16" s="440">
        <v>9705000</v>
      </c>
      <c r="E16" s="440">
        <v>10118000</v>
      </c>
      <c r="F16" s="440">
        <f>B16-D16-E16</f>
        <v>792180000</v>
      </c>
      <c r="G16" s="442">
        <f>F16/$B$8</f>
        <v>0.27047411328036841</v>
      </c>
      <c r="H16" s="453"/>
      <c r="I16" s="104"/>
      <c r="AM16" s="1"/>
      <c r="AN16" s="1"/>
    </row>
    <row r="17" spans="1:40" ht="72.5" customHeight="1" x14ac:dyDescent="0.3">
      <c r="A17" s="444" t="s">
        <v>416</v>
      </c>
      <c r="B17" s="445">
        <v>434348000</v>
      </c>
      <c r="C17" s="446">
        <f>B17/$B$8</f>
        <v>0.14829949021068628</v>
      </c>
      <c r="D17" s="445">
        <v>0</v>
      </c>
      <c r="E17" s="445">
        <v>0</v>
      </c>
      <c r="F17" s="445">
        <f>B17-D17-E17</f>
        <v>434348000</v>
      </c>
      <c r="G17" s="447">
        <f>F17/$B$8</f>
        <v>0.14829949021068628</v>
      </c>
      <c r="H17" s="108" t="s">
        <v>417</v>
      </c>
      <c r="I17" s="1"/>
      <c r="J17" s="1"/>
      <c r="K17" s="1"/>
      <c r="L17" s="1"/>
      <c r="N17" s="1"/>
      <c r="O17" s="1"/>
      <c r="P17" s="1"/>
      <c r="Q17" s="1"/>
      <c r="R17" s="1"/>
      <c r="T17" s="1"/>
      <c r="U17" s="1"/>
      <c r="V17" s="1"/>
      <c r="W17" s="1"/>
      <c r="X17" s="1"/>
      <c r="Z17" s="1"/>
      <c r="AA17" s="1"/>
      <c r="AB17" s="1"/>
      <c r="AC17" s="1"/>
      <c r="AD17" s="1"/>
      <c r="AF17" s="1"/>
      <c r="AG17" s="1"/>
      <c r="AH17" s="1"/>
      <c r="AI17" s="1"/>
      <c r="AJ17" s="1"/>
      <c r="AL17" s="1"/>
      <c r="AM17" s="1"/>
      <c r="AN17" s="1"/>
    </row>
    <row r="18" spans="1:40" ht="16.649999999999999" customHeight="1" x14ac:dyDescent="0.3">
      <c r="A18" s="449" t="s">
        <v>418</v>
      </c>
      <c r="B18" s="434">
        <v>53235000</v>
      </c>
      <c r="C18" s="450">
        <f>B18/$B$8</f>
        <v>1.8176032493221757E-2</v>
      </c>
      <c r="D18" s="434">
        <v>0</v>
      </c>
      <c r="E18" s="434">
        <v>0</v>
      </c>
      <c r="F18" s="434">
        <f>B18-D18-E18</f>
        <v>53235000</v>
      </c>
      <c r="G18" s="451">
        <f>F18/$B$8</f>
        <v>1.8176032493221757E-2</v>
      </c>
      <c r="H18" s="1" t="s">
        <v>419</v>
      </c>
      <c r="I18" s="1"/>
      <c r="J18" s="1"/>
      <c r="K18" s="1"/>
      <c r="L18" s="1"/>
      <c r="N18" s="1"/>
      <c r="O18" s="1"/>
      <c r="P18" s="1"/>
      <c r="Q18" s="1"/>
      <c r="R18" s="1"/>
      <c r="T18" s="1"/>
      <c r="U18" s="1"/>
      <c r="V18" s="1"/>
      <c r="W18" s="1"/>
      <c r="X18" s="1"/>
      <c r="Z18" s="1"/>
      <c r="AA18" s="1"/>
      <c r="AB18" s="1"/>
      <c r="AC18" s="1"/>
      <c r="AD18" s="1"/>
      <c r="AF18" s="1"/>
      <c r="AG18" s="1"/>
      <c r="AH18" s="1"/>
      <c r="AI18" s="1"/>
      <c r="AJ18" s="1"/>
      <c r="AL18" s="1"/>
      <c r="AM18" s="1"/>
      <c r="AN18" s="1"/>
    </row>
    <row r="19" spans="1:40" ht="27.5" customHeight="1" x14ac:dyDescent="0.3">
      <c r="A19" s="449" t="s">
        <v>420</v>
      </c>
      <c r="B19" s="434">
        <v>95798000</v>
      </c>
      <c r="C19" s="450">
        <f>B19/$B$8</f>
        <v>3.2708322734773324E-2</v>
      </c>
      <c r="D19" s="434">
        <v>0</v>
      </c>
      <c r="E19" s="434">
        <v>494000</v>
      </c>
      <c r="F19" s="434">
        <f>B19-D19-E19</f>
        <v>95304000</v>
      </c>
      <c r="G19" s="451">
        <f>F19/$B$8</f>
        <v>3.2539656254982743E-2</v>
      </c>
      <c r="H19" s="2" t="s">
        <v>421</v>
      </c>
    </row>
    <row r="20" spans="1:40" ht="27.5" customHeight="1" x14ac:dyDescent="0.3">
      <c r="A20" s="449" t="s">
        <v>422</v>
      </c>
      <c r="B20" s="434">
        <v>228621000</v>
      </c>
      <c r="C20" s="450">
        <f>B20/$B$8</f>
        <v>7.8058095700814345E-2</v>
      </c>
      <c r="D20" s="434">
        <v>9705000</v>
      </c>
      <c r="E20" s="434">
        <v>9624000</v>
      </c>
      <c r="F20" s="434">
        <f>B20-D20-E20</f>
        <v>209292000</v>
      </c>
      <c r="G20" s="451">
        <f>F20/$B$8</f>
        <v>7.1458592891356601E-2</v>
      </c>
      <c r="H20" s="2" t="s">
        <v>423</v>
      </c>
      <c r="I20" s="1"/>
      <c r="J20" s="1"/>
      <c r="K20" s="1"/>
      <c r="L20" s="1"/>
      <c r="N20" s="1"/>
      <c r="O20" s="1"/>
      <c r="P20" s="1"/>
      <c r="Q20" s="1"/>
      <c r="R20" s="1"/>
      <c r="T20" s="1"/>
      <c r="U20" s="1"/>
      <c r="V20" s="1"/>
      <c r="W20" s="1"/>
      <c r="X20" s="1"/>
      <c r="Z20" s="1"/>
      <c r="AA20" s="1"/>
      <c r="AB20" s="1"/>
      <c r="AC20" s="1"/>
      <c r="AD20" s="1"/>
      <c r="AF20" s="1"/>
      <c r="AG20" s="1"/>
      <c r="AH20" s="1"/>
      <c r="AI20" s="1"/>
      <c r="AJ20" s="1"/>
      <c r="AL20" s="1"/>
      <c r="AM20" s="1"/>
      <c r="AN20" s="1"/>
    </row>
    <row r="21" spans="1:40" ht="6.65" customHeight="1" x14ac:dyDescent="0.25">
      <c r="A21" s="452"/>
      <c r="B21" s="276"/>
      <c r="C21" s="276"/>
      <c r="D21" s="276"/>
      <c r="E21" s="276"/>
      <c r="F21" s="276"/>
      <c r="H21" s="452"/>
      <c r="I21" s="1"/>
      <c r="J21" s="1"/>
      <c r="K21" s="1"/>
      <c r="L21" s="1"/>
      <c r="N21" s="1"/>
      <c r="O21" s="1"/>
      <c r="P21" s="1"/>
      <c r="Q21" s="1"/>
      <c r="R21" s="1"/>
      <c r="T21" s="1"/>
      <c r="U21" s="1"/>
      <c r="V21" s="1"/>
      <c r="W21" s="1"/>
      <c r="X21" s="1"/>
      <c r="Z21" s="1"/>
      <c r="AA21" s="1"/>
      <c r="AB21" s="1"/>
      <c r="AC21" s="1"/>
      <c r="AD21" s="1"/>
      <c r="AF21" s="1"/>
      <c r="AG21" s="1"/>
      <c r="AH21" s="1"/>
      <c r="AI21" s="1"/>
      <c r="AJ21" s="1"/>
      <c r="AL21" s="1"/>
      <c r="AM21" s="1"/>
      <c r="AN21" s="1"/>
    </row>
    <row r="22" spans="1:40" ht="27.5" customHeight="1" x14ac:dyDescent="0.25">
      <c r="A22" s="439" t="s">
        <v>424</v>
      </c>
      <c r="B22" s="440">
        <v>307499000</v>
      </c>
      <c r="C22" s="441">
        <f>B22/$B$8</f>
        <v>0.10498942078769978</v>
      </c>
      <c r="D22" s="440">
        <v>50008000</v>
      </c>
      <c r="E22" s="440">
        <v>14775000</v>
      </c>
      <c r="F22" s="440">
        <f>B22-D22-E22</f>
        <v>242716000</v>
      </c>
      <c r="G22" s="442">
        <f>F22/$B$8</f>
        <v>8.2870553256782428E-2</v>
      </c>
      <c r="H22" s="443" t="s">
        <v>425</v>
      </c>
      <c r="I22" s="104"/>
      <c r="J22" s="1"/>
      <c r="K22" s="1"/>
      <c r="L22" s="1"/>
      <c r="N22" s="1"/>
      <c r="O22" s="1"/>
      <c r="P22" s="1"/>
      <c r="Q22" s="1"/>
      <c r="R22" s="1"/>
      <c r="T22" s="1"/>
      <c r="U22" s="1"/>
      <c r="V22" s="1"/>
      <c r="W22" s="1"/>
      <c r="X22" s="1"/>
      <c r="Z22" s="1"/>
      <c r="AA22" s="1"/>
      <c r="AB22" s="1"/>
      <c r="AC22" s="1"/>
      <c r="AD22" s="1"/>
      <c r="AF22" s="1"/>
      <c r="AG22" s="1"/>
      <c r="AH22" s="1"/>
      <c r="AI22" s="1"/>
      <c r="AJ22" s="1"/>
      <c r="AL22" s="1"/>
      <c r="AM22" s="1"/>
      <c r="AN22" s="1"/>
    </row>
    <row r="23" spans="1:40" ht="6.65" customHeight="1" x14ac:dyDescent="0.25">
      <c r="A23" s="454"/>
      <c r="B23" s="110"/>
      <c r="C23" s="110"/>
      <c r="D23" s="110"/>
      <c r="E23" s="110"/>
      <c r="F23" s="110"/>
      <c r="G23" s="455"/>
      <c r="H23" s="454"/>
      <c r="AM23" s="1"/>
    </row>
    <row r="24" spans="1:40" ht="16.649999999999999" customHeight="1" x14ac:dyDescent="0.25">
      <c r="A24" s="439" t="s">
        <v>426</v>
      </c>
      <c r="B24" s="440">
        <v>207934000</v>
      </c>
      <c r="C24" s="441">
        <f>B24/$B$8</f>
        <v>7.099493078699301E-2</v>
      </c>
      <c r="D24" s="440">
        <v>6354000</v>
      </c>
      <c r="E24" s="440">
        <v>22862000</v>
      </c>
      <c r="F24" s="440">
        <f>B24-D24-E24</f>
        <v>178718000</v>
      </c>
      <c r="G24" s="442">
        <f>F24/$B$8</f>
        <v>6.1019708370876419E-2</v>
      </c>
      <c r="H24" s="443" t="s">
        <v>427</v>
      </c>
      <c r="I24" s="104"/>
      <c r="J24" s="1"/>
      <c r="K24" s="1"/>
      <c r="L24" s="1"/>
      <c r="N24" s="1"/>
      <c r="O24" s="1"/>
      <c r="P24" s="1"/>
      <c r="Q24" s="1"/>
      <c r="R24" s="1"/>
      <c r="T24" s="1"/>
      <c r="U24" s="1"/>
      <c r="V24" s="1"/>
      <c r="W24" s="1"/>
      <c r="X24" s="1"/>
      <c r="Z24" s="1"/>
      <c r="AA24" s="1"/>
      <c r="AB24" s="1"/>
      <c r="AC24" s="1"/>
      <c r="AD24" s="1"/>
      <c r="AF24" s="1"/>
      <c r="AG24" s="1"/>
      <c r="AH24" s="1"/>
      <c r="AI24" s="1"/>
      <c r="AJ24" s="1"/>
      <c r="AL24" s="1"/>
      <c r="AM24" s="1"/>
      <c r="AN24" s="1"/>
    </row>
    <row r="25" spans="1:40" ht="6.65" customHeight="1" x14ac:dyDescent="0.25">
      <c r="A25" s="454"/>
      <c r="B25" s="110"/>
      <c r="C25" s="110"/>
      <c r="D25" s="110"/>
      <c r="E25" s="110"/>
      <c r="F25" s="110"/>
      <c r="G25" s="455"/>
      <c r="H25" s="454"/>
      <c r="I25" s="1"/>
      <c r="J25" s="1"/>
      <c r="K25" s="1"/>
      <c r="L25" s="1"/>
      <c r="N25" s="1"/>
      <c r="O25" s="1"/>
      <c r="P25" s="1"/>
      <c r="Q25" s="1"/>
      <c r="R25" s="1"/>
      <c r="T25" s="1"/>
      <c r="U25" s="1"/>
      <c r="V25" s="1"/>
      <c r="W25" s="1"/>
      <c r="X25" s="1"/>
      <c r="Z25" s="1"/>
      <c r="AA25" s="1"/>
      <c r="AB25" s="1"/>
      <c r="AC25" s="1"/>
      <c r="AD25" s="1"/>
      <c r="AF25" s="1"/>
      <c r="AG25" s="1"/>
      <c r="AH25" s="1"/>
      <c r="AI25" s="1"/>
      <c r="AJ25" s="1"/>
      <c r="AL25" s="1"/>
      <c r="AM25" s="1"/>
      <c r="AN25" s="1"/>
    </row>
    <row r="26" spans="1:40" ht="16.649999999999999" customHeight="1" x14ac:dyDescent="0.25">
      <c r="A26" s="439" t="s">
        <v>428</v>
      </c>
      <c r="B26" s="440">
        <v>51869000</v>
      </c>
      <c r="C26" s="441">
        <f>B26/$B$8</f>
        <v>1.7709638947889912E-2</v>
      </c>
      <c r="D26" s="440">
        <v>51869000</v>
      </c>
      <c r="E26" s="440">
        <v>0</v>
      </c>
      <c r="F26" s="440">
        <f>B26-D26-E26</f>
        <v>0</v>
      </c>
      <c r="G26" s="442">
        <f>F26/$B$8</f>
        <v>0</v>
      </c>
      <c r="H26" s="443" t="s">
        <v>429</v>
      </c>
      <c r="I26" s="104"/>
      <c r="J26" s="1"/>
      <c r="K26" s="1"/>
      <c r="L26" s="1"/>
      <c r="N26" s="1"/>
      <c r="O26" s="1"/>
      <c r="P26" s="1"/>
      <c r="Q26" s="1"/>
      <c r="R26" s="1"/>
      <c r="T26" s="1"/>
      <c r="U26" s="1"/>
      <c r="V26" s="1"/>
      <c r="W26" s="1"/>
      <c r="X26" s="1"/>
      <c r="Z26" s="1"/>
      <c r="AA26" s="1"/>
      <c r="AB26" s="1"/>
      <c r="AC26" s="1"/>
      <c r="AD26" s="1"/>
      <c r="AF26" s="1"/>
      <c r="AG26" s="1"/>
      <c r="AH26" s="1"/>
      <c r="AI26" s="1"/>
      <c r="AJ26" s="1"/>
      <c r="AL26" s="1"/>
      <c r="AM26" s="1"/>
      <c r="AN26" s="1"/>
    </row>
    <row r="27" spans="1:40" ht="6.65" customHeight="1" x14ac:dyDescent="0.25">
      <c r="A27" s="454"/>
      <c r="B27" s="110"/>
      <c r="C27" s="110"/>
      <c r="D27" s="110"/>
      <c r="E27" s="110"/>
      <c r="F27" s="110"/>
      <c r="G27" s="455"/>
      <c r="H27" s="454"/>
      <c r="AM27" s="1"/>
    </row>
    <row r="28" spans="1:40" ht="16.649999999999999" customHeight="1" x14ac:dyDescent="0.25">
      <c r="A28" s="439" t="s">
        <v>120</v>
      </c>
      <c r="B28" s="440">
        <v>26631000</v>
      </c>
      <c r="C28" s="441">
        <f>B28/$B$8</f>
        <v>9.0926255532448319E-3</v>
      </c>
      <c r="D28" s="440">
        <v>0</v>
      </c>
      <c r="E28" s="440">
        <v>156000</v>
      </c>
      <c r="F28" s="440">
        <f>B28-D28-E28</f>
        <v>26475000</v>
      </c>
      <c r="G28" s="442">
        <f>F28/$B$8</f>
        <v>9.0393624543635958E-3</v>
      </c>
      <c r="H28" s="443" t="s">
        <v>430</v>
      </c>
      <c r="I28" s="104"/>
      <c r="Z28" s="1"/>
      <c r="AA28" s="1"/>
      <c r="AB28" s="1"/>
      <c r="AC28" s="1"/>
      <c r="AD28" s="1"/>
      <c r="AF28" s="1"/>
      <c r="AG28" s="1"/>
      <c r="AH28" s="1"/>
      <c r="AI28" s="1"/>
      <c r="AJ28" s="1"/>
      <c r="AL28" s="1"/>
      <c r="AM28" s="1"/>
      <c r="AN28" s="1"/>
    </row>
    <row r="29" spans="1:40" ht="6.65" customHeight="1" x14ac:dyDescent="0.25">
      <c r="A29" s="454"/>
      <c r="B29" s="110"/>
      <c r="C29" s="110"/>
      <c r="D29" s="110"/>
      <c r="E29" s="110"/>
      <c r="F29" s="110"/>
      <c r="G29" s="455"/>
      <c r="H29" s="454"/>
      <c r="Z29" s="1"/>
      <c r="AA29" s="1"/>
      <c r="AB29" s="1"/>
      <c r="AC29" s="1"/>
      <c r="AD29" s="1"/>
      <c r="AF29" s="1"/>
      <c r="AG29" s="1"/>
      <c r="AH29" s="1"/>
      <c r="AI29" s="1"/>
      <c r="AJ29" s="1"/>
      <c r="AL29" s="1"/>
      <c r="AM29" s="1"/>
      <c r="AN29" s="1"/>
    </row>
    <row r="30" spans="1:40" ht="16.649999999999999" customHeight="1" x14ac:dyDescent="0.25">
      <c r="A30" s="439" t="s">
        <v>431</v>
      </c>
      <c r="B30" s="440">
        <v>0</v>
      </c>
      <c r="C30" s="441">
        <f>B30/$B$8</f>
        <v>0</v>
      </c>
      <c r="D30" s="440">
        <v>0</v>
      </c>
      <c r="E30" s="440">
        <v>0</v>
      </c>
      <c r="F30" s="440">
        <f>B30-D30-E30</f>
        <v>0</v>
      </c>
      <c r="G30" s="442">
        <f>F30/$B$8</f>
        <v>0</v>
      </c>
      <c r="H30" s="443" t="s">
        <v>429</v>
      </c>
      <c r="I30" s="104"/>
    </row>
    <row r="31" spans="1:40" ht="6.65" customHeight="1" x14ac:dyDescent="0.25">
      <c r="A31" s="454"/>
      <c r="B31" s="110"/>
      <c r="C31" s="110"/>
      <c r="D31" s="110"/>
      <c r="E31" s="110"/>
      <c r="F31" s="110"/>
      <c r="G31" s="455"/>
      <c r="H31" s="454"/>
    </row>
    <row r="32" spans="1:40" ht="16.649999999999999" customHeight="1" x14ac:dyDescent="0.25">
      <c r="A32" s="439" t="s">
        <v>432</v>
      </c>
      <c r="B32" s="440">
        <f>B11+B16+B22+B24+B26+B28+B30</f>
        <v>2968864000</v>
      </c>
      <c r="C32" s="441">
        <f>B32/$B$8</f>
        <v>1.0136595948521898</v>
      </c>
      <c r="D32" s="440">
        <f>D11+D16+D22+D24+D26+D28+D30</f>
        <v>167748000</v>
      </c>
      <c r="E32" s="440">
        <f>E11+E16+E22+E24+E26+E28+E30</f>
        <v>48574000</v>
      </c>
      <c r="F32" s="440">
        <f>B32-D32-E32</f>
        <v>2752542000</v>
      </c>
      <c r="G32" s="442">
        <f>F32/$B$8</f>
        <v>0.93980074820996728</v>
      </c>
      <c r="H32" s="443"/>
      <c r="I32" s="104"/>
    </row>
    <row r="33" spans="1:40" ht="16.649999999999999" customHeight="1" x14ac:dyDescent="0.25">
      <c r="A33" s="108"/>
      <c r="B33" s="108"/>
      <c r="C33" s="108"/>
      <c r="D33" s="108"/>
      <c r="E33" s="108"/>
      <c r="F33" s="108"/>
      <c r="G33" s="108"/>
      <c r="H33" s="108"/>
      <c r="Z33" s="1"/>
      <c r="AA33" s="1"/>
      <c r="AB33" s="1"/>
      <c r="AC33" s="1"/>
      <c r="AD33" s="1"/>
      <c r="AF33" s="1"/>
      <c r="AG33" s="1"/>
      <c r="AH33" s="1"/>
      <c r="AI33" s="1"/>
      <c r="AJ33" s="1"/>
      <c r="AL33" s="1"/>
      <c r="AM33" s="1"/>
      <c r="AN33" s="1"/>
    </row>
    <row r="34" spans="1:40" ht="16.649999999999999" customHeight="1" x14ac:dyDescent="0.25">
      <c r="A34" s="569" t="s">
        <v>433</v>
      </c>
      <c r="B34" s="568"/>
      <c r="C34" s="568"/>
      <c r="D34" s="568"/>
      <c r="E34" s="568"/>
      <c r="F34" s="568"/>
      <c r="G34" s="568"/>
      <c r="H34" s="568"/>
      <c r="Z34" s="1"/>
      <c r="AA34" s="1"/>
      <c r="AB34" s="1"/>
      <c r="AC34" s="1"/>
      <c r="AD34" s="1"/>
      <c r="AF34" s="1"/>
      <c r="AG34" s="1"/>
      <c r="AH34" s="1"/>
      <c r="AI34" s="1"/>
      <c r="AJ34" s="1"/>
      <c r="AL34" s="1"/>
      <c r="AM34" s="1"/>
      <c r="AN34" s="1"/>
    </row>
    <row r="35" spans="1:40" ht="16.649999999999999" customHeight="1" x14ac:dyDescent="0.25">
      <c r="A35" s="1"/>
      <c r="B35" s="1"/>
      <c r="C35" s="1"/>
      <c r="D35" s="1"/>
      <c r="E35" s="1"/>
      <c r="F35" s="1"/>
      <c r="H35" s="1"/>
      <c r="I35" s="1"/>
      <c r="J35" s="1"/>
      <c r="K35" s="1"/>
      <c r="L35" s="1"/>
      <c r="N35" s="1"/>
      <c r="O35" s="1"/>
      <c r="P35" s="1"/>
      <c r="Q35" s="1"/>
      <c r="R35" s="1"/>
      <c r="T35" s="1"/>
      <c r="U35" s="1"/>
      <c r="V35" s="1"/>
      <c r="W35" s="1"/>
      <c r="X35" s="1"/>
      <c r="Z35" s="1"/>
      <c r="AA35" s="1"/>
      <c r="AB35" s="1"/>
      <c r="AC35" s="1"/>
      <c r="AD35" s="1"/>
      <c r="AF35" s="1"/>
      <c r="AG35" s="1"/>
      <c r="AH35" s="1"/>
      <c r="AI35" s="1"/>
      <c r="AJ35" s="1"/>
      <c r="AL35" s="1"/>
      <c r="AM35" s="1"/>
      <c r="AN35" s="1"/>
    </row>
    <row r="36" spans="1:40" ht="16.649999999999999" customHeight="1" x14ac:dyDescent="0.25">
      <c r="A36" s="308" t="s">
        <v>397</v>
      </c>
      <c r="B36" s="1"/>
      <c r="C36" s="1"/>
      <c r="D36" s="1"/>
      <c r="E36" s="1"/>
      <c r="F36" s="1"/>
      <c r="H36" s="1"/>
      <c r="I36" s="1"/>
      <c r="J36" s="1"/>
      <c r="K36" s="1"/>
      <c r="L36" s="1"/>
      <c r="N36" s="1"/>
      <c r="O36" s="1"/>
      <c r="P36" s="1"/>
      <c r="Q36" s="1"/>
      <c r="R36" s="1"/>
      <c r="T36" s="1"/>
      <c r="U36" s="1"/>
      <c r="V36" s="1"/>
      <c r="W36" s="1"/>
      <c r="X36" s="1"/>
      <c r="Z36" s="1"/>
      <c r="AA36" s="1"/>
      <c r="AB36" s="1"/>
      <c r="AC36" s="1"/>
      <c r="AD36" s="1"/>
      <c r="AF36" s="1"/>
      <c r="AG36" s="1"/>
      <c r="AH36" s="1"/>
      <c r="AI36" s="1"/>
      <c r="AJ36" s="1"/>
      <c r="AL36" s="1"/>
      <c r="AM36" s="1"/>
      <c r="AN36" s="1"/>
    </row>
    <row r="37" spans="1:40" ht="15" customHeight="1" x14ac:dyDescent="0.25"/>
    <row r="38" spans="1:40" ht="15" customHeight="1" x14ac:dyDescent="0.25"/>
    <row r="39" spans="1:40" ht="15" customHeight="1" x14ac:dyDescent="0.25"/>
    <row r="40" spans="1:40" ht="15" customHeight="1" x14ac:dyDescent="0.25"/>
    <row r="41" spans="1:40" ht="15" customHeight="1" x14ac:dyDescent="0.25"/>
    <row r="42" spans="1:40" ht="15" customHeight="1" x14ac:dyDescent="0.25"/>
    <row r="43" spans="1:40" ht="15" customHeight="1" x14ac:dyDescent="0.25"/>
    <row r="44" spans="1:40" ht="15" customHeight="1" x14ac:dyDescent="0.25"/>
    <row r="45" spans="1:40" ht="15" customHeight="1" x14ac:dyDescent="0.25"/>
    <row r="46" spans="1:40" ht="15" customHeight="1" x14ac:dyDescent="0.25"/>
    <row r="47" spans="1:40" ht="15" customHeight="1" x14ac:dyDescent="0.25"/>
    <row r="48" spans="1:40"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sheetData>
  <mergeCells count="3">
    <mergeCell ref="A1:A3"/>
    <mergeCell ref="A4:A5"/>
    <mergeCell ref="A34:H34"/>
  </mergeCell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00"/>
  <sheetViews>
    <sheetView showRuler="0" workbookViewId="0">
      <selection activeCell="A13" sqref="A13"/>
    </sheetView>
  </sheetViews>
  <sheetFormatPr defaultColWidth="13.08984375" defaultRowHeight="12.5" x14ac:dyDescent="0.25"/>
  <cols>
    <col min="1" max="26" width="20.1796875" customWidth="1"/>
  </cols>
  <sheetData>
    <row r="1" spans="1:8" ht="27.5" customHeight="1" x14ac:dyDescent="0.25">
      <c r="A1" s="580" t="s">
        <v>434</v>
      </c>
      <c r="B1" s="568"/>
      <c r="C1" s="568"/>
      <c r="D1" s="568"/>
      <c r="E1" s="568"/>
      <c r="F1" s="568"/>
      <c r="G1" s="568"/>
      <c r="H1" s="568"/>
    </row>
    <row r="2" spans="1:8" ht="25.75" customHeight="1" x14ac:dyDescent="0.25">
      <c r="A2" s="568"/>
      <c r="B2" s="568"/>
      <c r="C2" s="568"/>
      <c r="D2" s="568"/>
      <c r="E2" s="568"/>
      <c r="F2" s="568"/>
      <c r="G2" s="568"/>
      <c r="H2" s="568"/>
    </row>
    <row r="3" spans="1:8" ht="23.25" customHeight="1" x14ac:dyDescent="0.25">
      <c r="A3" s="568"/>
      <c r="B3" s="568"/>
      <c r="C3" s="568"/>
      <c r="D3" s="568"/>
      <c r="E3" s="568"/>
      <c r="F3" s="568"/>
      <c r="G3" s="568"/>
      <c r="H3" s="568"/>
    </row>
    <row r="4" spans="1:8" ht="29.15" customHeight="1" x14ac:dyDescent="0.25">
      <c r="A4" s="568"/>
      <c r="B4" s="568"/>
      <c r="C4" s="568"/>
      <c r="D4" s="568"/>
      <c r="E4" s="568"/>
      <c r="F4" s="568"/>
      <c r="G4" s="568"/>
      <c r="H4" s="568"/>
    </row>
    <row r="5" spans="1:8" ht="36.65" customHeight="1" x14ac:dyDescent="0.25">
      <c r="A5" s="568"/>
      <c r="B5" s="568"/>
      <c r="C5" s="568"/>
      <c r="D5" s="568"/>
      <c r="E5" s="568"/>
      <c r="F5" s="568"/>
      <c r="G5" s="568"/>
      <c r="H5" s="568"/>
    </row>
    <row r="6" spans="1:8" ht="36.65" customHeight="1" x14ac:dyDescent="0.25">
      <c r="A6" s="568"/>
      <c r="B6" s="568"/>
      <c r="C6" s="568"/>
      <c r="D6" s="568"/>
      <c r="E6" s="568"/>
      <c r="F6" s="568"/>
      <c r="G6" s="568"/>
      <c r="H6" s="568"/>
    </row>
    <row r="7" spans="1:8" ht="36.65" customHeight="1" x14ac:dyDescent="0.25">
      <c r="A7" s="568"/>
      <c r="B7" s="568"/>
      <c r="C7" s="568"/>
      <c r="D7" s="568"/>
      <c r="E7" s="568"/>
      <c r="F7" s="568"/>
      <c r="G7" s="568"/>
      <c r="H7" s="568"/>
    </row>
    <row r="8" spans="1:8" ht="36.65" customHeight="1" x14ac:dyDescent="0.25">
      <c r="A8" s="568"/>
      <c r="B8" s="568"/>
      <c r="C8" s="568"/>
      <c r="D8" s="568"/>
      <c r="E8" s="568"/>
      <c r="F8" s="568"/>
      <c r="G8" s="568"/>
      <c r="H8" s="568"/>
    </row>
    <row r="9" spans="1:8" ht="25.75" customHeight="1" x14ac:dyDescent="0.25">
      <c r="A9" s="568"/>
      <c r="B9" s="568"/>
      <c r="C9" s="568"/>
      <c r="D9" s="568"/>
      <c r="E9" s="568"/>
      <c r="F9" s="568"/>
      <c r="G9" s="568"/>
      <c r="H9" s="568"/>
    </row>
    <row r="10" spans="1:8" ht="15.75" customHeight="1" x14ac:dyDescent="0.25">
      <c r="A10" s="568"/>
      <c r="B10" s="568"/>
      <c r="C10" s="568"/>
      <c r="D10" s="568"/>
      <c r="E10" s="568"/>
      <c r="F10" s="568"/>
      <c r="G10" s="568"/>
      <c r="H10" s="568"/>
    </row>
    <row r="11" spans="1:8" ht="27.5" customHeight="1" x14ac:dyDescent="0.25">
      <c r="A11" s="568"/>
      <c r="B11" s="568"/>
      <c r="C11" s="568"/>
      <c r="D11" s="568"/>
      <c r="E11" s="568"/>
      <c r="F11" s="568"/>
      <c r="G11" s="568"/>
      <c r="H11" s="568"/>
    </row>
    <row r="12" spans="1:8" ht="24" customHeight="1" x14ac:dyDescent="0.25">
      <c r="A12" s="568"/>
      <c r="B12" s="568"/>
      <c r="C12" s="568"/>
      <c r="D12" s="568"/>
      <c r="E12" s="568"/>
      <c r="F12" s="568"/>
      <c r="G12" s="568"/>
      <c r="H12" s="568"/>
    </row>
    <row r="13" spans="1:8" ht="16.649999999999999" customHeight="1" x14ac:dyDescent="0.25"/>
    <row r="14" spans="1:8" ht="16.649999999999999" customHeight="1" x14ac:dyDescent="0.25"/>
    <row r="15" spans="1:8" ht="16.649999999999999" customHeight="1" x14ac:dyDescent="0.25"/>
    <row r="16" spans="1:8" ht="16.649999999999999" customHeight="1" x14ac:dyDescent="0.25"/>
    <row r="17" ht="16.649999999999999" customHeight="1" x14ac:dyDescent="0.25"/>
    <row r="18" ht="16.649999999999999" customHeight="1" x14ac:dyDescent="0.25"/>
    <row r="19" ht="16.649999999999999" customHeight="1" x14ac:dyDescent="0.25"/>
    <row r="20" ht="16.649999999999999" customHeight="1" x14ac:dyDescent="0.25"/>
    <row r="21" ht="16.649999999999999" customHeight="1" x14ac:dyDescent="0.25"/>
    <row r="22" ht="16.649999999999999" customHeight="1" x14ac:dyDescent="0.25"/>
    <row r="23" ht="16.649999999999999" customHeight="1" x14ac:dyDescent="0.25"/>
    <row r="24" ht="16.649999999999999" customHeight="1" x14ac:dyDescent="0.25"/>
    <row r="25" ht="16.649999999999999" customHeight="1" x14ac:dyDescent="0.25"/>
    <row r="26" ht="16.649999999999999" customHeight="1" x14ac:dyDescent="0.25"/>
    <row r="27" ht="16.649999999999999" customHeight="1" x14ac:dyDescent="0.25"/>
    <row r="28" ht="16.649999999999999" customHeight="1" x14ac:dyDescent="0.25"/>
    <row r="29" ht="16.649999999999999" customHeight="1" x14ac:dyDescent="0.25"/>
    <row r="30" ht="16.649999999999999" customHeight="1" x14ac:dyDescent="0.25"/>
    <row r="31" ht="16.649999999999999" customHeight="1" x14ac:dyDescent="0.25"/>
    <row r="32" ht="16.649999999999999" customHeight="1" x14ac:dyDescent="0.25"/>
    <row r="33" ht="16.649999999999999" customHeight="1" x14ac:dyDescent="0.25"/>
    <row r="34" ht="16.649999999999999" customHeight="1" x14ac:dyDescent="0.25"/>
    <row r="35" ht="16.649999999999999" customHeight="1" x14ac:dyDescent="0.25"/>
    <row r="36" ht="16.649999999999999" customHeight="1" x14ac:dyDescent="0.25"/>
    <row r="37" ht="16.649999999999999" customHeight="1" x14ac:dyDescent="0.25"/>
    <row r="38" ht="16.649999999999999" customHeight="1" x14ac:dyDescent="0.25"/>
    <row r="39" ht="16.649999999999999" customHeight="1" x14ac:dyDescent="0.25"/>
    <row r="40" ht="16.649999999999999" customHeight="1" x14ac:dyDescent="0.25"/>
    <row r="41" ht="16.649999999999999" customHeight="1" x14ac:dyDescent="0.25"/>
    <row r="42" ht="16.649999999999999" customHeight="1" x14ac:dyDescent="0.25"/>
    <row r="43" ht="16.649999999999999" customHeight="1" x14ac:dyDescent="0.25"/>
    <row r="44" ht="16.649999999999999" customHeight="1" x14ac:dyDescent="0.25"/>
    <row r="45" ht="16.649999999999999" customHeight="1" x14ac:dyDescent="0.25"/>
    <row r="46" ht="16.649999999999999" customHeight="1" x14ac:dyDescent="0.25"/>
    <row r="47" ht="16.649999999999999" customHeight="1" x14ac:dyDescent="0.25"/>
    <row r="48" ht="16.649999999999999" customHeight="1" x14ac:dyDescent="0.25"/>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row r="56" ht="16.649999999999999" customHeight="1" x14ac:dyDescent="0.25"/>
    <row r="57" ht="16.649999999999999" customHeight="1" x14ac:dyDescent="0.25"/>
    <row r="58" ht="16.649999999999999" customHeight="1" x14ac:dyDescent="0.25"/>
    <row r="59" ht="16.649999999999999" customHeight="1" x14ac:dyDescent="0.25"/>
    <row r="60" ht="16.649999999999999" customHeight="1" x14ac:dyDescent="0.25"/>
    <row r="61" ht="16.649999999999999" customHeight="1" x14ac:dyDescent="0.25"/>
    <row r="62" ht="16.649999999999999" customHeight="1" x14ac:dyDescent="0.25"/>
    <row r="63" ht="16.649999999999999" customHeight="1" x14ac:dyDescent="0.25"/>
    <row r="6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sheetData>
  <mergeCells count="1">
    <mergeCell ref="A1:H1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O137"/>
  <sheetViews>
    <sheetView workbookViewId="0">
      <pane xSplit="1" ySplit="7" topLeftCell="Q8" activePane="bottomRight" state="frozen"/>
      <selection pane="topRight"/>
      <selection pane="bottomLeft"/>
      <selection pane="bottomRight" activeCell="A6" sqref="A6"/>
    </sheetView>
  </sheetViews>
  <sheetFormatPr defaultColWidth="13.08984375" defaultRowHeight="12.5" x14ac:dyDescent="0.25"/>
  <cols>
    <col min="1" max="1" width="63" customWidth="1"/>
    <col min="2" max="6" width="8.6328125" customWidth="1"/>
    <col min="7" max="7" width="0" hidden="1" customWidth="1"/>
    <col min="8" max="12" width="8.6328125" customWidth="1"/>
    <col min="13" max="13" width="0" hidden="1" customWidth="1"/>
    <col min="14" max="18" width="8.6328125" customWidth="1"/>
    <col min="19" max="19" width="0" hidden="1" customWidth="1"/>
    <col min="20" max="23" width="8.6328125" customWidth="1"/>
    <col min="24" max="24" width="7.90625" customWidth="1"/>
    <col min="25" max="25" width="0" hidden="1" customWidth="1"/>
    <col min="26" max="30" width="9.26953125" customWidth="1"/>
    <col min="31" max="31" width="0" hidden="1" customWidth="1"/>
    <col min="32" max="36" width="9.26953125" customWidth="1"/>
    <col min="37" max="37" width="0" hidden="1" customWidth="1"/>
    <col min="38" max="40" width="9.26953125" customWidth="1"/>
  </cols>
  <sheetData>
    <row r="1" spans="1:41" ht="16.649999999999999" customHeight="1" x14ac:dyDescent="0.25">
      <c r="A1" s="581" t="s">
        <v>0</v>
      </c>
    </row>
    <row r="2" spans="1:41" ht="16.649999999999999" customHeight="1" x14ac:dyDescent="0.25">
      <c r="A2" s="568"/>
    </row>
    <row r="3" spans="1:41" ht="16.649999999999999" customHeight="1" x14ac:dyDescent="0.25">
      <c r="A3" s="568"/>
    </row>
    <row r="4" spans="1:41" ht="16.649999999999999" customHeight="1" x14ac:dyDescent="0.25">
      <c r="A4" s="569" t="s">
        <v>435</v>
      </c>
    </row>
    <row r="5" spans="1:41" ht="16.649999999999999" customHeight="1" x14ac:dyDescent="0.25">
      <c r="A5" s="568"/>
    </row>
    <row r="6" spans="1:41" ht="16.649999999999999" customHeight="1" x14ac:dyDescent="0.25">
      <c r="B6" s="4" t="s">
        <v>19</v>
      </c>
      <c r="C6" s="5" t="s">
        <v>20</v>
      </c>
      <c r="D6" s="5" t="s">
        <v>21</v>
      </c>
      <c r="E6" s="6" t="s">
        <v>22</v>
      </c>
      <c r="F6" s="3" t="s">
        <v>23</v>
      </c>
      <c r="G6" s="102"/>
      <c r="H6" s="4" t="s">
        <v>24</v>
      </c>
      <c r="I6" s="5" t="s">
        <v>25</v>
      </c>
      <c r="J6" s="5" t="s">
        <v>26</v>
      </c>
      <c r="K6" s="6" t="s">
        <v>27</v>
      </c>
      <c r="L6" s="3" t="s">
        <v>28</v>
      </c>
      <c r="M6" s="102"/>
      <c r="N6" s="4" t="s">
        <v>29</v>
      </c>
      <c r="O6" s="5" t="s">
        <v>30</v>
      </c>
      <c r="P6" s="5" t="s">
        <v>31</v>
      </c>
      <c r="Q6" s="6" t="s">
        <v>32</v>
      </c>
      <c r="R6" s="3" t="s">
        <v>33</v>
      </c>
      <c r="S6" s="102"/>
      <c r="T6" s="4" t="s">
        <v>34</v>
      </c>
      <c r="U6" s="5" t="s">
        <v>35</v>
      </c>
      <c r="V6" s="5" t="s">
        <v>36</v>
      </c>
      <c r="W6" s="6" t="s">
        <v>37</v>
      </c>
      <c r="X6" s="3" t="s">
        <v>38</v>
      </c>
      <c r="Y6" s="102"/>
      <c r="Z6" s="4" t="s">
        <v>39</v>
      </c>
      <c r="AA6" s="5" t="s">
        <v>40</v>
      </c>
      <c r="AB6" s="5" t="s">
        <v>41</v>
      </c>
      <c r="AC6" s="6" t="s">
        <v>42</v>
      </c>
      <c r="AD6" s="3" t="s">
        <v>43</v>
      </c>
      <c r="AE6" s="102"/>
      <c r="AF6" s="4" t="s">
        <v>44</v>
      </c>
      <c r="AG6" s="5" t="s">
        <v>45</v>
      </c>
      <c r="AH6" s="5" t="s">
        <v>46</v>
      </c>
      <c r="AI6" s="6" t="s">
        <v>47</v>
      </c>
      <c r="AJ6" s="3" t="s">
        <v>48</v>
      </c>
      <c r="AK6" s="102"/>
      <c r="AL6" s="4" t="s">
        <v>49</v>
      </c>
      <c r="AM6" s="6" t="s">
        <v>50</v>
      </c>
      <c r="AN6" s="3" t="s">
        <v>51</v>
      </c>
      <c r="AO6" s="104"/>
    </row>
    <row r="7" spans="1:41" ht="16.649999999999999" customHeight="1" x14ac:dyDescent="0.25">
      <c r="B7" s="9" t="s">
        <v>58</v>
      </c>
      <c r="C7" s="10" t="s">
        <v>59</v>
      </c>
      <c r="D7" s="10" t="s">
        <v>60</v>
      </c>
      <c r="E7" s="11" t="s">
        <v>61</v>
      </c>
      <c r="F7" s="8" t="s">
        <v>53</v>
      </c>
      <c r="G7" s="102"/>
      <c r="H7" s="9" t="s">
        <v>62</v>
      </c>
      <c r="I7" s="10" t="s">
        <v>63</v>
      </c>
      <c r="J7" s="10" t="s">
        <v>64</v>
      </c>
      <c r="K7" s="11" t="s">
        <v>65</v>
      </c>
      <c r="L7" s="8" t="s">
        <v>53</v>
      </c>
      <c r="M7" s="102"/>
      <c r="N7" s="9" t="s">
        <v>66</v>
      </c>
      <c r="O7" s="10" t="s">
        <v>67</v>
      </c>
      <c r="P7" s="10" t="s">
        <v>68</v>
      </c>
      <c r="Q7" s="11" t="s">
        <v>69</v>
      </c>
      <c r="R7" s="8" t="s">
        <v>53</v>
      </c>
      <c r="S7" s="102"/>
      <c r="T7" s="9" t="s">
        <v>70</v>
      </c>
      <c r="U7" s="10" t="s">
        <v>71</v>
      </c>
      <c r="V7" s="10" t="s">
        <v>72</v>
      </c>
      <c r="W7" s="11" t="s">
        <v>73</v>
      </c>
      <c r="X7" s="8" t="s">
        <v>53</v>
      </c>
      <c r="Y7" s="102"/>
      <c r="Z7" s="9" t="s">
        <v>74</v>
      </c>
      <c r="AA7" s="10" t="s">
        <v>75</v>
      </c>
      <c r="AB7" s="10" t="s">
        <v>76</v>
      </c>
      <c r="AC7" s="11" t="s">
        <v>77</v>
      </c>
      <c r="AD7" s="8" t="s">
        <v>53</v>
      </c>
      <c r="AE7" s="102"/>
      <c r="AF7" s="9" t="s">
        <v>78</v>
      </c>
      <c r="AG7" s="10" t="s">
        <v>79</v>
      </c>
      <c r="AH7" s="10" t="s">
        <v>80</v>
      </c>
      <c r="AI7" s="11" t="s">
        <v>81</v>
      </c>
      <c r="AJ7" s="8" t="s">
        <v>53</v>
      </c>
      <c r="AK7" s="102"/>
      <c r="AL7" s="9" t="s">
        <v>82</v>
      </c>
      <c r="AM7" s="11" t="s">
        <v>83</v>
      </c>
      <c r="AN7" s="8" t="s">
        <v>84</v>
      </c>
      <c r="AO7" s="104"/>
    </row>
    <row r="8" spans="1:41" ht="24.15" customHeight="1" x14ac:dyDescent="0.25">
      <c r="A8" s="7" t="s">
        <v>436</v>
      </c>
      <c r="B8" s="107"/>
      <c r="C8" s="108"/>
      <c r="D8" s="108"/>
      <c r="E8" s="109"/>
      <c r="F8" s="426"/>
      <c r="G8" s="102"/>
      <c r="H8" s="107"/>
      <c r="I8" s="108"/>
      <c r="J8" s="108"/>
      <c r="K8" s="109"/>
      <c r="L8" s="426"/>
      <c r="M8" s="102"/>
      <c r="N8" s="107"/>
      <c r="O8" s="108"/>
      <c r="P8" s="108"/>
      <c r="Q8" s="109"/>
      <c r="R8" s="426"/>
      <c r="S8" s="102"/>
      <c r="T8" s="107"/>
      <c r="U8" s="108"/>
      <c r="V8" s="108"/>
      <c r="W8" s="109"/>
      <c r="X8" s="426"/>
      <c r="Y8" s="102"/>
      <c r="Z8" s="240"/>
      <c r="AA8" s="241"/>
      <c r="AB8" s="241"/>
      <c r="AC8" s="241"/>
      <c r="AD8" s="310"/>
      <c r="AE8" s="102"/>
      <c r="AF8" s="241"/>
      <c r="AG8" s="241"/>
      <c r="AH8" s="241"/>
      <c r="AI8" s="241"/>
      <c r="AJ8" s="310"/>
      <c r="AK8" s="102"/>
      <c r="AL8" s="241"/>
      <c r="AM8" s="241"/>
      <c r="AN8" s="310"/>
      <c r="AO8" s="104"/>
    </row>
    <row r="9" spans="1:41" ht="13.25" customHeight="1" x14ac:dyDescent="0.25">
      <c r="A9" s="349" t="s">
        <v>437</v>
      </c>
      <c r="B9" s="104"/>
      <c r="F9" s="133"/>
      <c r="G9" s="102"/>
      <c r="H9" s="104"/>
      <c r="L9" s="133"/>
      <c r="M9" s="102"/>
      <c r="N9" s="104"/>
      <c r="R9" s="133"/>
      <c r="S9" s="102"/>
      <c r="T9" s="104"/>
      <c r="X9" s="133"/>
      <c r="Y9" s="102"/>
      <c r="Z9" s="236"/>
      <c r="AA9" s="566"/>
      <c r="AB9" s="566"/>
      <c r="AC9" s="566"/>
      <c r="AD9" s="478"/>
      <c r="AE9" s="102"/>
      <c r="AF9" s="566"/>
      <c r="AG9" s="566"/>
      <c r="AH9" s="566"/>
      <c r="AI9" s="566"/>
      <c r="AJ9" s="478"/>
      <c r="AK9" s="102"/>
      <c r="AL9" s="566"/>
      <c r="AM9" s="566"/>
      <c r="AN9" s="478"/>
      <c r="AO9" s="104"/>
    </row>
    <row r="10" spans="1:41" ht="13.25" customHeight="1" x14ac:dyDescent="0.25">
      <c r="A10" s="270" t="s">
        <v>438</v>
      </c>
      <c r="B10" s="115">
        <v>294062</v>
      </c>
      <c r="C10" s="116">
        <v>391401</v>
      </c>
      <c r="D10" s="116">
        <v>330848</v>
      </c>
      <c r="E10" s="117">
        <v>329810</v>
      </c>
      <c r="F10" s="118">
        <v>1346121</v>
      </c>
      <c r="G10" s="102"/>
      <c r="H10" s="115">
        <v>326286</v>
      </c>
      <c r="I10" s="116">
        <v>439332</v>
      </c>
      <c r="J10" s="116">
        <v>366627</v>
      </c>
      <c r="K10" s="117">
        <v>366896</v>
      </c>
      <c r="L10" s="118">
        <v>1499141</v>
      </c>
      <c r="M10" s="102"/>
      <c r="N10" s="115">
        <v>345320</v>
      </c>
      <c r="O10" s="116">
        <v>443940</v>
      </c>
      <c r="P10" s="116">
        <v>358660</v>
      </c>
      <c r="Q10" s="117">
        <v>360402</v>
      </c>
      <c r="R10" s="118">
        <v>1508322</v>
      </c>
      <c r="S10" s="102"/>
      <c r="T10" s="115">
        <v>343171</v>
      </c>
      <c r="U10" s="116">
        <v>433305</v>
      </c>
      <c r="V10" s="116">
        <v>316310</v>
      </c>
      <c r="W10" s="117">
        <v>244505</v>
      </c>
      <c r="X10" s="118">
        <v>1337291</v>
      </c>
      <c r="Y10" s="102"/>
      <c r="Z10" s="119">
        <v>329291000</v>
      </c>
      <c r="AA10" s="120">
        <f>436317000-5241000</f>
        <v>431076000</v>
      </c>
      <c r="AB10" s="120">
        <f>327454000-5489000</f>
        <v>321965000</v>
      </c>
      <c r="AC10" s="120">
        <f>351745000-5822000</f>
        <v>345923000</v>
      </c>
      <c r="AD10" s="122">
        <f>1444807000-16552000</f>
        <v>1428255000</v>
      </c>
      <c r="AE10" s="102"/>
      <c r="AF10" s="120">
        <v>349480000</v>
      </c>
      <c r="AG10" s="120">
        <v>448114000</v>
      </c>
      <c r="AH10" s="120">
        <v>349216000</v>
      </c>
      <c r="AI10" s="120">
        <v>368099000</v>
      </c>
      <c r="AJ10" s="122">
        <v>1514909000</v>
      </c>
      <c r="AK10" s="102"/>
      <c r="AL10" s="120">
        <v>369369000</v>
      </c>
      <c r="AM10" s="120">
        <v>437736000</v>
      </c>
      <c r="AN10" s="122">
        <v>807105000</v>
      </c>
      <c r="AO10" s="104"/>
    </row>
    <row r="11" spans="1:41" ht="13.25" customHeight="1" x14ac:dyDescent="0.25">
      <c r="A11" s="456" t="s">
        <v>439</v>
      </c>
      <c r="B11" s="134" t="s">
        <v>116</v>
      </c>
      <c r="C11" s="399" t="s">
        <v>116</v>
      </c>
      <c r="D11" s="399" t="s">
        <v>116</v>
      </c>
      <c r="E11" s="400" t="s">
        <v>116</v>
      </c>
      <c r="F11" s="133" t="s">
        <v>116</v>
      </c>
      <c r="G11" s="102"/>
      <c r="H11" s="457">
        <v>0.11</v>
      </c>
      <c r="I11" s="458">
        <v>0.12</v>
      </c>
      <c r="J11" s="458">
        <v>0.11</v>
      </c>
      <c r="K11" s="459">
        <v>0.11</v>
      </c>
      <c r="L11" s="460">
        <v>0.11</v>
      </c>
      <c r="M11" s="102"/>
      <c r="N11" s="457">
        <v>0.06</v>
      </c>
      <c r="O11" s="458">
        <v>0.01</v>
      </c>
      <c r="P11" s="458">
        <v>-0.02</v>
      </c>
      <c r="Q11" s="459">
        <v>-0.02</v>
      </c>
      <c r="R11" s="460">
        <v>6.8264822390000004E-3</v>
      </c>
      <c r="S11" s="102"/>
      <c r="T11" s="457">
        <v>-0.01</v>
      </c>
      <c r="U11" s="458">
        <v>-0.02</v>
      </c>
      <c r="V11" s="458">
        <v>-0.12</v>
      </c>
      <c r="W11" s="459">
        <v>-0.32</v>
      </c>
      <c r="X11" s="460">
        <v>-0.11</v>
      </c>
      <c r="Y11" s="102"/>
      <c r="Z11" s="457">
        <v>-0.04</v>
      </c>
      <c r="AA11" s="458">
        <v>-0.01</v>
      </c>
      <c r="AB11" s="458">
        <v>0.02</v>
      </c>
      <c r="AC11" s="458">
        <v>0.42</v>
      </c>
      <c r="AD11" s="460">
        <v>7.0000000000000007E-2</v>
      </c>
      <c r="AE11" s="102"/>
      <c r="AF11" s="458">
        <v>0.06</v>
      </c>
      <c r="AG11" s="458">
        <v>0.04</v>
      </c>
      <c r="AH11" s="458">
        <v>0.08</v>
      </c>
      <c r="AI11" s="458">
        <v>0.06</v>
      </c>
      <c r="AJ11" s="460">
        <v>0.06</v>
      </c>
      <c r="AK11" s="102"/>
      <c r="AL11" s="458">
        <v>0.06</v>
      </c>
      <c r="AM11" s="458">
        <v>-0.02</v>
      </c>
      <c r="AN11" s="460">
        <v>0.01</v>
      </c>
      <c r="AO11" s="104"/>
    </row>
    <row r="12" spans="1:41" ht="13.25" customHeight="1" x14ac:dyDescent="0.25">
      <c r="A12" s="456" t="s">
        <v>440</v>
      </c>
      <c r="B12" s="134" t="s">
        <v>116</v>
      </c>
      <c r="C12" s="399" t="s">
        <v>116</v>
      </c>
      <c r="D12" s="399" t="s">
        <v>116</v>
      </c>
      <c r="E12" s="400" t="s">
        <v>116</v>
      </c>
      <c r="F12" s="133" t="s">
        <v>116</v>
      </c>
      <c r="G12" s="102"/>
      <c r="H12" s="457">
        <v>-0.01</v>
      </c>
      <c r="I12" s="458">
        <v>-0.03</v>
      </c>
      <c r="J12" s="458">
        <v>-0.04</v>
      </c>
      <c r="K12" s="459">
        <v>-0.02</v>
      </c>
      <c r="L12" s="460">
        <v>-0.02</v>
      </c>
      <c r="M12" s="102"/>
      <c r="N12" s="457">
        <v>0.01</v>
      </c>
      <c r="O12" s="458">
        <v>0.02</v>
      </c>
      <c r="P12" s="458">
        <v>0.03</v>
      </c>
      <c r="Q12" s="459">
        <v>0.02</v>
      </c>
      <c r="R12" s="460">
        <v>0.02</v>
      </c>
      <c r="S12" s="102"/>
      <c r="T12" s="457">
        <v>0.02</v>
      </c>
      <c r="U12" s="458">
        <v>0</v>
      </c>
      <c r="V12" s="458">
        <v>0.01</v>
      </c>
      <c r="W12" s="400" t="s">
        <v>368</v>
      </c>
      <c r="X12" s="133" t="s">
        <v>368</v>
      </c>
      <c r="Y12" s="102"/>
      <c r="Z12" s="457">
        <v>-0.01</v>
      </c>
      <c r="AA12" s="458">
        <v>-0.03</v>
      </c>
      <c r="AB12" s="458">
        <v>-0.03</v>
      </c>
      <c r="AC12" s="458">
        <v>-0.05</v>
      </c>
      <c r="AD12" s="460">
        <v>-0.03</v>
      </c>
      <c r="AE12" s="102"/>
      <c r="AF12" s="458">
        <v>-0.01</v>
      </c>
      <c r="AG12" s="458">
        <v>0.01</v>
      </c>
      <c r="AH12" s="458">
        <v>0.02</v>
      </c>
      <c r="AI12" s="458">
        <v>0.04</v>
      </c>
      <c r="AJ12" s="460">
        <v>0.01</v>
      </c>
      <c r="AK12" s="102"/>
      <c r="AL12" s="458">
        <v>0.04</v>
      </c>
      <c r="AM12" s="458">
        <v>0.04</v>
      </c>
      <c r="AN12" s="460">
        <v>0.04</v>
      </c>
      <c r="AO12" s="104"/>
    </row>
    <row r="13" spans="1:41" ht="13.25" customHeight="1" x14ac:dyDescent="0.25">
      <c r="A13" s="456" t="s">
        <v>441</v>
      </c>
      <c r="B13" s="134" t="s">
        <v>116</v>
      </c>
      <c r="C13" s="399" t="s">
        <v>116</v>
      </c>
      <c r="D13" s="399" t="s">
        <v>116</v>
      </c>
      <c r="E13" s="400" t="s">
        <v>116</v>
      </c>
      <c r="F13" s="133" t="s">
        <v>116</v>
      </c>
      <c r="G13" s="102"/>
      <c r="H13" s="457">
        <v>0.1</v>
      </c>
      <c r="I13" s="458">
        <v>0.09</v>
      </c>
      <c r="J13" s="458">
        <v>7.0000000000000007E-2</v>
      </c>
      <c r="K13" s="459">
        <v>0.09</v>
      </c>
      <c r="L13" s="460">
        <v>0.09</v>
      </c>
      <c r="M13" s="102"/>
      <c r="N13" s="457">
        <v>7.0000000000000007E-2</v>
      </c>
      <c r="O13" s="458">
        <v>0.03</v>
      </c>
      <c r="P13" s="458">
        <v>0.01</v>
      </c>
      <c r="Q13" s="459">
        <v>0</v>
      </c>
      <c r="R13" s="460">
        <v>0.03</v>
      </c>
      <c r="S13" s="102"/>
      <c r="T13" s="457">
        <v>0.01</v>
      </c>
      <c r="U13" s="458">
        <v>-0.02</v>
      </c>
      <c r="V13" s="458">
        <v>-0.11</v>
      </c>
      <c r="W13" s="459">
        <v>-0.31</v>
      </c>
      <c r="X13" s="460">
        <v>-0.1</v>
      </c>
      <c r="Y13" s="102"/>
      <c r="Z13" s="457">
        <v>-0.05</v>
      </c>
      <c r="AA13" s="458">
        <v>-0.04</v>
      </c>
      <c r="AB13" s="458">
        <v>-0.01</v>
      </c>
      <c r="AC13" s="458">
        <v>0.37</v>
      </c>
      <c r="AD13" s="460">
        <v>0.04</v>
      </c>
      <c r="AE13" s="102"/>
      <c r="AF13" s="458">
        <v>0.05</v>
      </c>
      <c r="AG13" s="458">
        <v>0.05</v>
      </c>
      <c r="AH13" s="458">
        <v>0.1</v>
      </c>
      <c r="AI13" s="458">
        <v>0.1</v>
      </c>
      <c r="AJ13" s="460">
        <v>7.0000000000000007E-2</v>
      </c>
      <c r="AK13" s="102"/>
      <c r="AL13" s="458">
        <v>0.1</v>
      </c>
      <c r="AM13" s="458">
        <v>0.02</v>
      </c>
      <c r="AN13" s="460">
        <v>0.05</v>
      </c>
      <c r="AO13" s="104"/>
    </row>
    <row r="14" spans="1:41" ht="13.25" customHeight="1" x14ac:dyDescent="0.25">
      <c r="A14" s="456" t="s">
        <v>442</v>
      </c>
      <c r="B14" s="134" t="s">
        <v>116</v>
      </c>
      <c r="C14" s="399" t="s">
        <v>116</v>
      </c>
      <c r="D14" s="399" t="s">
        <v>116</v>
      </c>
      <c r="E14" s="400" t="s">
        <v>116</v>
      </c>
      <c r="F14" s="133" t="s">
        <v>116</v>
      </c>
      <c r="G14" s="102"/>
      <c r="H14" s="457">
        <v>0</v>
      </c>
      <c r="I14" s="458">
        <v>0</v>
      </c>
      <c r="J14" s="458">
        <v>0</v>
      </c>
      <c r="K14" s="459">
        <v>0</v>
      </c>
      <c r="L14" s="460">
        <v>0</v>
      </c>
      <c r="M14" s="102"/>
      <c r="N14" s="457">
        <v>0</v>
      </c>
      <c r="O14" s="458">
        <v>0</v>
      </c>
      <c r="P14" s="458">
        <v>0</v>
      </c>
      <c r="Q14" s="459">
        <v>0</v>
      </c>
      <c r="R14" s="460">
        <v>0</v>
      </c>
      <c r="S14" s="102"/>
      <c r="T14" s="457">
        <v>0</v>
      </c>
      <c r="U14" s="458">
        <v>0</v>
      </c>
      <c r="V14" s="458">
        <v>0</v>
      </c>
      <c r="W14" s="459">
        <v>0</v>
      </c>
      <c r="X14" s="460">
        <v>0</v>
      </c>
      <c r="Y14" s="102"/>
      <c r="Z14" s="457">
        <v>0</v>
      </c>
      <c r="AA14" s="458">
        <v>-0.02</v>
      </c>
      <c r="AB14" s="458">
        <v>-0.04</v>
      </c>
      <c r="AC14" s="458">
        <v>-0.05</v>
      </c>
      <c r="AD14" s="460">
        <v>-0.03</v>
      </c>
      <c r="AE14" s="102"/>
      <c r="AF14" s="458">
        <v>-0.03</v>
      </c>
      <c r="AG14" s="458">
        <v>-0.02</v>
      </c>
      <c r="AH14" s="458">
        <v>-0.02</v>
      </c>
      <c r="AI14" s="458">
        <v>-0.02</v>
      </c>
      <c r="AJ14" s="460">
        <v>-0.02</v>
      </c>
      <c r="AK14" s="102"/>
      <c r="AL14" s="458">
        <v>-0.02</v>
      </c>
      <c r="AM14" s="458">
        <v>0</v>
      </c>
      <c r="AN14" s="460">
        <v>0</v>
      </c>
      <c r="AO14" s="104"/>
    </row>
    <row r="15" spans="1:41" ht="13.25" customHeight="1" x14ac:dyDescent="0.25">
      <c r="A15" s="456" t="s">
        <v>443</v>
      </c>
      <c r="B15" s="403" t="s">
        <v>116</v>
      </c>
      <c r="C15" s="404" t="s">
        <v>116</v>
      </c>
      <c r="D15" s="404" t="s">
        <v>116</v>
      </c>
      <c r="E15" s="405" t="s">
        <v>116</v>
      </c>
      <c r="F15" s="408" t="s">
        <v>116</v>
      </c>
      <c r="G15" s="102"/>
      <c r="H15" s="461">
        <v>0.1</v>
      </c>
      <c r="I15" s="462">
        <v>0.09</v>
      </c>
      <c r="J15" s="462">
        <v>7.0000000000000007E-2</v>
      </c>
      <c r="K15" s="463">
        <v>0.09</v>
      </c>
      <c r="L15" s="464">
        <v>0.09</v>
      </c>
      <c r="M15" s="102"/>
      <c r="N15" s="461">
        <v>7.0000000000000007E-2</v>
      </c>
      <c r="O15" s="462">
        <v>0.03</v>
      </c>
      <c r="P15" s="462">
        <v>0.01</v>
      </c>
      <c r="Q15" s="463">
        <v>0</v>
      </c>
      <c r="R15" s="464">
        <v>0.03</v>
      </c>
      <c r="S15" s="102"/>
      <c r="T15" s="461">
        <v>0.01</v>
      </c>
      <c r="U15" s="462">
        <v>-0.02</v>
      </c>
      <c r="V15" s="462">
        <v>-0.11</v>
      </c>
      <c r="W15" s="463">
        <v>-0.31</v>
      </c>
      <c r="X15" s="464">
        <v>-0.1</v>
      </c>
      <c r="Y15" s="102"/>
      <c r="Z15" s="461">
        <v>-0.05</v>
      </c>
      <c r="AA15" s="462">
        <v>-0.06</v>
      </c>
      <c r="AB15" s="462">
        <v>-0.05</v>
      </c>
      <c r="AC15" s="462">
        <v>0.32</v>
      </c>
      <c r="AD15" s="464">
        <v>0.01</v>
      </c>
      <c r="AE15" s="102"/>
      <c r="AF15" s="462">
        <v>0.02</v>
      </c>
      <c r="AG15" s="462">
        <v>0.03</v>
      </c>
      <c r="AH15" s="462">
        <v>0.08</v>
      </c>
      <c r="AI15" s="462">
        <v>0.08</v>
      </c>
      <c r="AJ15" s="464">
        <v>0.05</v>
      </c>
      <c r="AK15" s="102"/>
      <c r="AL15" s="462">
        <v>0.08</v>
      </c>
      <c r="AM15" s="462">
        <v>0.02</v>
      </c>
      <c r="AN15" s="464">
        <v>0.05</v>
      </c>
      <c r="AO15" s="104"/>
    </row>
    <row r="16" spans="1:41" ht="7.5" customHeight="1" x14ac:dyDescent="0.25">
      <c r="B16" s="110"/>
      <c r="C16" s="110"/>
      <c r="D16" s="110"/>
      <c r="E16" s="110"/>
      <c r="F16" s="110"/>
      <c r="H16" s="110"/>
      <c r="I16" s="110"/>
      <c r="J16" s="110"/>
      <c r="K16" s="110"/>
      <c r="L16" s="110"/>
      <c r="N16" s="110"/>
      <c r="O16" s="110"/>
      <c r="P16" s="110"/>
      <c r="Q16" s="110"/>
      <c r="R16" s="110"/>
      <c r="T16" s="110"/>
      <c r="U16" s="110"/>
      <c r="V16" s="110"/>
      <c r="W16" s="110"/>
      <c r="X16" s="110"/>
      <c r="Z16" s="312"/>
      <c r="AA16" s="312"/>
      <c r="AB16" s="110"/>
      <c r="AC16" s="110"/>
      <c r="AD16" s="312"/>
      <c r="AF16" s="312"/>
      <c r="AG16" s="312"/>
      <c r="AH16" s="110"/>
      <c r="AI16" s="110"/>
      <c r="AJ16" s="312"/>
      <c r="AL16" s="312"/>
      <c r="AM16" s="312"/>
      <c r="AN16" s="312"/>
    </row>
    <row r="17" spans="1:41" ht="13.25" customHeight="1" x14ac:dyDescent="0.25">
      <c r="A17" s="349" t="s">
        <v>280</v>
      </c>
      <c r="B17" s="107"/>
      <c r="C17" s="108"/>
      <c r="D17" s="108"/>
      <c r="E17" s="109"/>
      <c r="F17" s="106"/>
      <c r="G17" s="102"/>
      <c r="H17" s="107"/>
      <c r="I17" s="108"/>
      <c r="J17" s="108"/>
      <c r="K17" s="109"/>
      <c r="L17" s="106"/>
      <c r="M17" s="102"/>
      <c r="N17" s="107"/>
      <c r="O17" s="108"/>
      <c r="P17" s="108"/>
      <c r="Q17" s="109"/>
      <c r="R17" s="106"/>
      <c r="S17" s="102"/>
      <c r="T17" s="107"/>
      <c r="U17" s="108"/>
      <c r="V17" s="108"/>
      <c r="W17" s="109"/>
      <c r="X17" s="106"/>
      <c r="Y17" s="102"/>
      <c r="Z17" s="240"/>
      <c r="AA17" s="241"/>
      <c r="AB17" s="108"/>
      <c r="AC17" s="109"/>
      <c r="AD17" s="310"/>
      <c r="AE17" s="102"/>
      <c r="AF17" s="240"/>
      <c r="AG17" s="241"/>
      <c r="AH17" s="108"/>
      <c r="AI17" s="109"/>
      <c r="AJ17" s="310"/>
      <c r="AK17" s="102"/>
      <c r="AL17" s="240"/>
      <c r="AM17" s="198"/>
      <c r="AN17" s="310"/>
      <c r="AO17" s="104"/>
    </row>
    <row r="18" spans="1:41" ht="13.25" customHeight="1" x14ac:dyDescent="0.25">
      <c r="A18" s="270" t="s">
        <v>438</v>
      </c>
      <c r="B18" s="115">
        <v>72853</v>
      </c>
      <c r="C18" s="116">
        <v>82549</v>
      </c>
      <c r="D18" s="116">
        <v>77117</v>
      </c>
      <c r="E18" s="117">
        <v>85669</v>
      </c>
      <c r="F18" s="118">
        <v>318188</v>
      </c>
      <c r="G18" s="102"/>
      <c r="H18" s="115">
        <v>91874</v>
      </c>
      <c r="I18" s="116">
        <v>107366</v>
      </c>
      <c r="J18" s="116">
        <v>103685</v>
      </c>
      <c r="K18" s="117">
        <v>107851</v>
      </c>
      <c r="L18" s="118">
        <v>410776</v>
      </c>
      <c r="M18" s="102"/>
      <c r="N18" s="115">
        <v>101389</v>
      </c>
      <c r="O18" s="116">
        <v>116314</v>
      </c>
      <c r="P18" s="116">
        <v>109305</v>
      </c>
      <c r="Q18" s="117">
        <v>116979</v>
      </c>
      <c r="R18" s="118">
        <v>443987</v>
      </c>
      <c r="S18" s="102"/>
      <c r="T18" s="115">
        <v>109290</v>
      </c>
      <c r="U18" s="116">
        <v>126617</v>
      </c>
      <c r="V18" s="116">
        <v>109496</v>
      </c>
      <c r="W18" s="117">
        <v>72518</v>
      </c>
      <c r="X18" s="118">
        <v>417921</v>
      </c>
      <c r="Y18" s="102"/>
      <c r="Z18" s="119">
        <v>100112000</v>
      </c>
      <c r="AA18" s="120">
        <v>121806000</v>
      </c>
      <c r="AB18" s="120">
        <v>93997000</v>
      </c>
      <c r="AC18" s="121">
        <v>105851000</v>
      </c>
      <c r="AD18" s="122">
        <v>421766000</v>
      </c>
      <c r="AE18" s="102"/>
      <c r="AF18" s="119">
        <v>125357000</v>
      </c>
      <c r="AG18" s="120">
        <v>137694000</v>
      </c>
      <c r="AH18" s="120">
        <v>119960000</v>
      </c>
      <c r="AI18" s="121">
        <v>143941000</v>
      </c>
      <c r="AJ18" s="122">
        <v>526952000</v>
      </c>
      <c r="AK18" s="102"/>
      <c r="AL18" s="119">
        <v>132699000</v>
      </c>
      <c r="AM18" s="121">
        <v>148598000</v>
      </c>
      <c r="AN18" s="122">
        <v>281297000</v>
      </c>
      <c r="AO18" s="104"/>
    </row>
    <row r="19" spans="1:41" ht="13.25" customHeight="1" x14ac:dyDescent="0.25">
      <c r="A19" s="456" t="s">
        <v>444</v>
      </c>
      <c r="B19" s="134" t="s">
        <v>116</v>
      </c>
      <c r="C19" s="399" t="s">
        <v>116</v>
      </c>
      <c r="D19" s="399" t="s">
        <v>116</v>
      </c>
      <c r="E19" s="400" t="s">
        <v>116</v>
      </c>
      <c r="F19" s="133" t="s">
        <v>116</v>
      </c>
      <c r="G19" s="102"/>
      <c r="H19" s="457">
        <v>0.26</v>
      </c>
      <c r="I19" s="458">
        <v>0.3</v>
      </c>
      <c r="J19" s="458">
        <v>0.35</v>
      </c>
      <c r="K19" s="459">
        <v>0.26</v>
      </c>
      <c r="L19" s="460">
        <v>0.28999999999999998</v>
      </c>
      <c r="M19" s="102"/>
      <c r="N19" s="457">
        <v>0.1</v>
      </c>
      <c r="O19" s="458">
        <v>0.08</v>
      </c>
      <c r="P19" s="458">
        <v>0.05</v>
      </c>
      <c r="Q19" s="459">
        <v>0.08</v>
      </c>
      <c r="R19" s="460">
        <v>0.08</v>
      </c>
      <c r="S19" s="102"/>
      <c r="T19" s="457">
        <v>0.08</v>
      </c>
      <c r="U19" s="458">
        <v>0.09</v>
      </c>
      <c r="V19" s="458">
        <v>0</v>
      </c>
      <c r="W19" s="459">
        <v>-0.38</v>
      </c>
      <c r="X19" s="460">
        <v>-0.06</v>
      </c>
      <c r="Y19" s="102"/>
      <c r="Z19" s="457">
        <v>-0.08</v>
      </c>
      <c r="AA19" s="458">
        <v>-0.04</v>
      </c>
      <c r="AB19" s="458">
        <v>-0.14000000000000001</v>
      </c>
      <c r="AC19" s="459">
        <v>0.46</v>
      </c>
      <c r="AD19" s="460">
        <v>9.2027182235834594E-3</v>
      </c>
      <c r="AE19" s="102"/>
      <c r="AF19" s="457">
        <v>0.25</v>
      </c>
      <c r="AG19" s="458">
        <v>0.13</v>
      </c>
      <c r="AH19" s="458">
        <v>0.28000000000000003</v>
      </c>
      <c r="AI19" s="459">
        <v>0.36</v>
      </c>
      <c r="AJ19" s="460">
        <v>0.249394213853179</v>
      </c>
      <c r="AK19" s="102"/>
      <c r="AL19" s="457">
        <v>0.06</v>
      </c>
      <c r="AM19" s="459">
        <v>0.08</v>
      </c>
      <c r="AN19" s="460">
        <v>6.9359173696355497E-2</v>
      </c>
      <c r="AO19" s="104"/>
    </row>
    <row r="20" spans="1:41" ht="13.25" customHeight="1" x14ac:dyDescent="0.25">
      <c r="A20" s="456" t="s">
        <v>445</v>
      </c>
      <c r="B20" s="134" t="s">
        <v>116</v>
      </c>
      <c r="C20" s="399" t="s">
        <v>116</v>
      </c>
      <c r="D20" s="399" t="s">
        <v>116</v>
      </c>
      <c r="E20" s="400" t="s">
        <v>116</v>
      </c>
      <c r="F20" s="133" t="s">
        <v>116</v>
      </c>
      <c r="G20" s="102"/>
      <c r="H20" s="457">
        <v>-0.06</v>
      </c>
      <c r="I20" s="458">
        <v>-0.11</v>
      </c>
      <c r="J20" s="458">
        <v>-0.18</v>
      </c>
      <c r="K20" s="459">
        <v>-0.1</v>
      </c>
      <c r="L20" s="460">
        <v>-0.11</v>
      </c>
      <c r="M20" s="102"/>
      <c r="N20" s="457">
        <v>0.02</v>
      </c>
      <c r="O20" s="458">
        <v>0.04</v>
      </c>
      <c r="P20" s="458">
        <v>0.09</v>
      </c>
      <c r="Q20" s="459">
        <v>7.0000000000000007E-2</v>
      </c>
      <c r="R20" s="460">
        <v>0.05</v>
      </c>
      <c r="S20" s="102"/>
      <c r="T20" s="457">
        <v>0.05</v>
      </c>
      <c r="U20" s="458">
        <v>0.03</v>
      </c>
      <c r="V20" s="458">
        <v>0.03</v>
      </c>
      <c r="W20" s="400" t="s">
        <v>368</v>
      </c>
      <c r="X20" s="133" t="s">
        <v>330</v>
      </c>
      <c r="Y20" s="102"/>
      <c r="Z20" s="457">
        <v>-0.05</v>
      </c>
      <c r="AA20" s="458">
        <v>-7.0000000000000007E-2</v>
      </c>
      <c r="AB20" s="458">
        <v>-7.0000000000000007E-2</v>
      </c>
      <c r="AC20" s="459">
        <v>-0.12</v>
      </c>
      <c r="AD20" s="460">
        <v>-7.0000000000000007E-2</v>
      </c>
      <c r="AE20" s="102"/>
      <c r="AF20" s="457">
        <v>-0.01</v>
      </c>
      <c r="AG20" s="458">
        <v>0.05</v>
      </c>
      <c r="AH20" s="458">
        <v>0.09</v>
      </c>
      <c r="AI20" s="459">
        <v>0.18</v>
      </c>
      <c r="AJ20" s="460">
        <v>0.08</v>
      </c>
      <c r="AK20" s="102"/>
      <c r="AL20" s="457">
        <v>0.17</v>
      </c>
      <c r="AM20" s="459">
        <v>0.12</v>
      </c>
      <c r="AN20" s="460">
        <v>0.15</v>
      </c>
      <c r="AO20" s="104"/>
    </row>
    <row r="21" spans="1:41" ht="13.25" customHeight="1" x14ac:dyDescent="0.25">
      <c r="A21" s="456" t="s">
        <v>446</v>
      </c>
      <c r="B21" s="134" t="s">
        <v>116</v>
      </c>
      <c r="C21" s="399" t="s">
        <v>116</v>
      </c>
      <c r="D21" s="399" t="s">
        <v>116</v>
      </c>
      <c r="E21" s="400" t="s">
        <v>116</v>
      </c>
      <c r="F21" s="133" t="s">
        <v>116</v>
      </c>
      <c r="G21" s="102"/>
      <c r="H21" s="457">
        <v>0.2</v>
      </c>
      <c r="I21" s="458">
        <v>0.19</v>
      </c>
      <c r="J21" s="458">
        <v>0.17</v>
      </c>
      <c r="K21" s="459">
        <v>0.16</v>
      </c>
      <c r="L21" s="460">
        <v>0.18</v>
      </c>
      <c r="M21" s="102"/>
      <c r="N21" s="457">
        <v>0.12</v>
      </c>
      <c r="O21" s="458">
        <v>0.12</v>
      </c>
      <c r="P21" s="458">
        <v>0.14000000000000001</v>
      </c>
      <c r="Q21" s="459">
        <v>0.15</v>
      </c>
      <c r="R21" s="460">
        <v>0.13</v>
      </c>
      <c r="S21" s="102"/>
      <c r="T21" s="457">
        <v>0.13</v>
      </c>
      <c r="U21" s="458">
        <v>0.12</v>
      </c>
      <c r="V21" s="458">
        <v>0.03</v>
      </c>
      <c r="W21" s="459">
        <v>-0.37</v>
      </c>
      <c r="X21" s="460">
        <v>-0.03</v>
      </c>
      <c r="Y21" s="102"/>
      <c r="Z21" s="457">
        <v>-0.13</v>
      </c>
      <c r="AA21" s="458">
        <v>-0.11</v>
      </c>
      <c r="AB21" s="458">
        <v>-0.21</v>
      </c>
      <c r="AC21" s="459">
        <v>0.34</v>
      </c>
      <c r="AD21" s="460">
        <v>-0.06</v>
      </c>
      <c r="AE21" s="102"/>
      <c r="AF21" s="457">
        <v>0.24</v>
      </c>
      <c r="AG21" s="458">
        <v>0.18</v>
      </c>
      <c r="AH21" s="458">
        <v>0.37</v>
      </c>
      <c r="AI21" s="459">
        <v>0.54</v>
      </c>
      <c r="AJ21" s="460">
        <v>0.33</v>
      </c>
      <c r="AK21" s="102"/>
      <c r="AL21" s="457">
        <v>0.23</v>
      </c>
      <c r="AM21" s="459">
        <v>0.2</v>
      </c>
      <c r="AN21" s="460">
        <v>0.22</v>
      </c>
      <c r="AO21" s="104"/>
    </row>
    <row r="22" spans="1:41" ht="13.25" customHeight="1" x14ac:dyDescent="0.25">
      <c r="A22" s="456" t="s">
        <v>447</v>
      </c>
      <c r="B22" s="134" t="s">
        <v>116</v>
      </c>
      <c r="C22" s="399" t="s">
        <v>116</v>
      </c>
      <c r="D22" s="399" t="s">
        <v>116</v>
      </c>
      <c r="E22" s="400" t="s">
        <v>116</v>
      </c>
      <c r="F22" s="133" t="s">
        <v>116</v>
      </c>
      <c r="G22" s="102"/>
      <c r="H22" s="134" t="s">
        <v>448</v>
      </c>
      <c r="I22" s="399" t="s">
        <v>448</v>
      </c>
      <c r="J22" s="399" t="s">
        <v>448</v>
      </c>
      <c r="K22" s="400" t="s">
        <v>448</v>
      </c>
      <c r="L22" s="133" t="s">
        <v>448</v>
      </c>
      <c r="M22" s="102"/>
      <c r="N22" s="134" t="s">
        <v>448</v>
      </c>
      <c r="O22" s="399" t="s">
        <v>448</v>
      </c>
      <c r="P22" s="399" t="s">
        <v>448</v>
      </c>
      <c r="Q22" s="400" t="s">
        <v>448</v>
      </c>
      <c r="R22" s="133" t="s">
        <v>448</v>
      </c>
      <c r="S22" s="102"/>
      <c r="T22" s="457">
        <v>0</v>
      </c>
      <c r="U22" s="458">
        <v>-0.04</v>
      </c>
      <c r="V22" s="458">
        <v>-0.03</v>
      </c>
      <c r="W22" s="459">
        <v>-0.02</v>
      </c>
      <c r="X22" s="460">
        <v>-0.02</v>
      </c>
      <c r="Y22" s="102"/>
      <c r="Z22" s="457">
        <v>-0.02</v>
      </c>
      <c r="AA22" s="458">
        <v>0</v>
      </c>
      <c r="AB22" s="458">
        <v>0</v>
      </c>
      <c r="AC22" s="459">
        <v>0</v>
      </c>
      <c r="AD22" s="460">
        <v>-0.01</v>
      </c>
      <c r="AE22" s="102"/>
      <c r="AF22" s="457">
        <v>0</v>
      </c>
      <c r="AG22" s="458">
        <v>0</v>
      </c>
      <c r="AH22" s="458">
        <v>-0.01</v>
      </c>
      <c r="AI22" s="459">
        <v>-0.02</v>
      </c>
      <c r="AJ22" s="460">
        <v>-0.01</v>
      </c>
      <c r="AK22" s="102"/>
      <c r="AL22" s="457">
        <v>-0.01</v>
      </c>
      <c r="AM22" s="459">
        <v>-0.02</v>
      </c>
      <c r="AN22" s="460">
        <v>-0.02</v>
      </c>
      <c r="AO22" s="104"/>
    </row>
    <row r="23" spans="1:41" ht="13.25" customHeight="1" x14ac:dyDescent="0.25">
      <c r="A23" s="456" t="s">
        <v>443</v>
      </c>
      <c r="B23" s="403" t="s">
        <v>116</v>
      </c>
      <c r="C23" s="404" t="s">
        <v>116</v>
      </c>
      <c r="D23" s="404" t="s">
        <v>116</v>
      </c>
      <c r="E23" s="405" t="s">
        <v>116</v>
      </c>
      <c r="F23" s="408" t="s">
        <v>116</v>
      </c>
      <c r="G23" s="102"/>
      <c r="H23" s="461">
        <v>0.2</v>
      </c>
      <c r="I23" s="462">
        <v>0.19</v>
      </c>
      <c r="J23" s="462">
        <v>0.17</v>
      </c>
      <c r="K23" s="463">
        <v>0.16</v>
      </c>
      <c r="L23" s="464">
        <v>0.18</v>
      </c>
      <c r="M23" s="102"/>
      <c r="N23" s="461">
        <v>0.12</v>
      </c>
      <c r="O23" s="462">
        <v>0.12</v>
      </c>
      <c r="P23" s="462">
        <v>0.14000000000000001</v>
      </c>
      <c r="Q23" s="463">
        <v>0.15</v>
      </c>
      <c r="R23" s="464">
        <v>0.13</v>
      </c>
      <c r="S23" s="102"/>
      <c r="T23" s="461">
        <v>0.13</v>
      </c>
      <c r="U23" s="462">
        <v>0.08</v>
      </c>
      <c r="V23" s="462">
        <v>0</v>
      </c>
      <c r="W23" s="463">
        <v>-0.39</v>
      </c>
      <c r="X23" s="464">
        <v>-0.05</v>
      </c>
      <c r="Y23" s="102"/>
      <c r="Z23" s="461">
        <v>-0.15</v>
      </c>
      <c r="AA23" s="462">
        <v>-0.11</v>
      </c>
      <c r="AB23" s="462">
        <v>-0.21</v>
      </c>
      <c r="AC23" s="463">
        <v>0.34</v>
      </c>
      <c r="AD23" s="464">
        <v>-7.0000000000000007E-2</v>
      </c>
      <c r="AE23" s="102"/>
      <c r="AF23" s="461">
        <v>0.24</v>
      </c>
      <c r="AG23" s="462">
        <v>0.18</v>
      </c>
      <c r="AH23" s="462">
        <v>0.36</v>
      </c>
      <c r="AI23" s="463">
        <v>0.52</v>
      </c>
      <c r="AJ23" s="464">
        <v>0.32</v>
      </c>
      <c r="AK23" s="102"/>
      <c r="AL23" s="461">
        <v>0.22</v>
      </c>
      <c r="AM23" s="463">
        <v>0.18</v>
      </c>
      <c r="AN23" s="464">
        <v>0.2</v>
      </c>
      <c r="AO23" s="104"/>
    </row>
    <row r="24" spans="1:41" ht="7.5" customHeight="1" x14ac:dyDescent="0.25">
      <c r="B24" s="110"/>
      <c r="C24" s="110"/>
      <c r="D24" s="110"/>
      <c r="E24" s="110"/>
      <c r="F24" s="110"/>
      <c r="H24" s="110"/>
      <c r="I24" s="110"/>
      <c r="J24" s="110"/>
      <c r="K24" s="110"/>
      <c r="L24" s="110"/>
      <c r="N24" s="110"/>
      <c r="O24" s="110"/>
      <c r="P24" s="110"/>
      <c r="Q24" s="110"/>
      <c r="R24" s="110"/>
      <c r="T24" s="110"/>
      <c r="U24" s="110"/>
      <c r="V24" s="110"/>
      <c r="W24" s="110"/>
      <c r="X24" s="110"/>
      <c r="Z24" s="312"/>
      <c r="AA24" s="312"/>
      <c r="AB24" s="110"/>
      <c r="AC24" s="110"/>
      <c r="AD24" s="312"/>
      <c r="AF24" s="312"/>
      <c r="AG24" s="312"/>
      <c r="AH24" s="110"/>
      <c r="AI24" s="110"/>
      <c r="AJ24" s="312"/>
      <c r="AL24" s="312"/>
      <c r="AM24" s="312"/>
      <c r="AN24" s="312"/>
    </row>
    <row r="25" spans="1:41" ht="13.25" customHeight="1" x14ac:dyDescent="0.25">
      <c r="A25" s="349" t="s">
        <v>282</v>
      </c>
      <c r="B25" s="107"/>
      <c r="C25" s="108"/>
      <c r="D25" s="108"/>
      <c r="E25" s="109"/>
      <c r="F25" s="106"/>
      <c r="G25" s="102"/>
      <c r="H25" s="107"/>
      <c r="I25" s="108"/>
      <c r="J25" s="108"/>
      <c r="K25" s="109"/>
      <c r="L25" s="106"/>
      <c r="M25" s="102"/>
      <c r="N25" s="107"/>
      <c r="O25" s="108"/>
      <c r="P25" s="108"/>
      <c r="Q25" s="109"/>
      <c r="R25" s="106"/>
      <c r="S25" s="102"/>
      <c r="T25" s="107"/>
      <c r="U25" s="108"/>
      <c r="V25" s="108"/>
      <c r="W25" s="109"/>
      <c r="X25" s="106"/>
      <c r="Y25" s="102"/>
      <c r="Z25" s="240"/>
      <c r="AA25" s="241"/>
      <c r="AB25" s="108"/>
      <c r="AC25" s="109"/>
      <c r="AD25" s="310"/>
      <c r="AE25" s="102"/>
      <c r="AF25" s="240"/>
      <c r="AG25" s="241"/>
      <c r="AH25" s="108"/>
      <c r="AI25" s="109"/>
      <c r="AJ25" s="310"/>
      <c r="AK25" s="102"/>
      <c r="AL25" s="240"/>
      <c r="AM25" s="198"/>
      <c r="AN25" s="310"/>
      <c r="AO25" s="104"/>
    </row>
    <row r="26" spans="1:41" ht="13.25" customHeight="1" x14ac:dyDescent="0.25">
      <c r="A26" s="270" t="s">
        <v>438</v>
      </c>
      <c r="B26" s="115">
        <v>59104</v>
      </c>
      <c r="C26" s="116">
        <v>69839</v>
      </c>
      <c r="D26" s="116">
        <v>65359</v>
      </c>
      <c r="E26" s="117">
        <v>76123</v>
      </c>
      <c r="F26" s="118">
        <v>270425</v>
      </c>
      <c r="G26" s="102"/>
      <c r="H26" s="115">
        <v>68612</v>
      </c>
      <c r="I26" s="116">
        <v>85631</v>
      </c>
      <c r="J26" s="116">
        <v>80463</v>
      </c>
      <c r="K26" s="117">
        <v>85767</v>
      </c>
      <c r="L26" s="118">
        <v>320473</v>
      </c>
      <c r="M26" s="102"/>
      <c r="N26" s="115">
        <v>71000</v>
      </c>
      <c r="O26" s="116">
        <v>87740</v>
      </c>
      <c r="P26" s="116">
        <v>79027</v>
      </c>
      <c r="Q26" s="117">
        <v>88105</v>
      </c>
      <c r="R26" s="118">
        <v>325872</v>
      </c>
      <c r="S26" s="102"/>
      <c r="T26" s="115">
        <v>72258</v>
      </c>
      <c r="U26" s="116">
        <v>87699</v>
      </c>
      <c r="V26" s="116">
        <v>68537</v>
      </c>
      <c r="W26" s="117">
        <v>46720</v>
      </c>
      <c r="X26" s="118">
        <v>275214</v>
      </c>
      <c r="Y26" s="102"/>
      <c r="Z26" s="119">
        <v>66437000</v>
      </c>
      <c r="AA26" s="120">
        <v>76204000</v>
      </c>
      <c r="AB26" s="120">
        <v>59945000</v>
      </c>
      <c r="AC26" s="121">
        <v>72948000</v>
      </c>
      <c r="AD26" s="122">
        <v>275534000</v>
      </c>
      <c r="AE26" s="102"/>
      <c r="AF26" s="119">
        <v>72820000</v>
      </c>
      <c r="AG26" s="120">
        <v>90130000</v>
      </c>
      <c r="AH26" s="120">
        <v>75361000</v>
      </c>
      <c r="AI26" s="121">
        <v>91279000</v>
      </c>
      <c r="AJ26" s="122">
        <v>329590000</v>
      </c>
      <c r="AK26" s="102"/>
      <c r="AL26" s="119">
        <v>76823000</v>
      </c>
      <c r="AM26" s="121">
        <v>89336000</v>
      </c>
      <c r="AN26" s="122">
        <v>166159000</v>
      </c>
      <c r="AO26" s="104"/>
    </row>
    <row r="27" spans="1:41" ht="13.25" customHeight="1" x14ac:dyDescent="0.25">
      <c r="A27" s="456" t="s">
        <v>444</v>
      </c>
      <c r="B27" s="134" t="s">
        <v>116</v>
      </c>
      <c r="C27" s="399" t="s">
        <v>116</v>
      </c>
      <c r="D27" s="399" t="s">
        <v>116</v>
      </c>
      <c r="E27" s="400" t="s">
        <v>116</v>
      </c>
      <c r="F27" s="133" t="s">
        <v>116</v>
      </c>
      <c r="G27" s="102"/>
      <c r="H27" s="457">
        <v>0.16</v>
      </c>
      <c r="I27" s="458">
        <v>0.23</v>
      </c>
      <c r="J27" s="458">
        <v>0.23</v>
      </c>
      <c r="K27" s="459">
        <v>0.13</v>
      </c>
      <c r="L27" s="460">
        <v>0.19</v>
      </c>
      <c r="M27" s="102"/>
      <c r="N27" s="457">
        <v>0.04</v>
      </c>
      <c r="O27" s="458">
        <v>0.03</v>
      </c>
      <c r="P27" s="458">
        <v>-0.02</v>
      </c>
      <c r="Q27" s="459">
        <v>0.03</v>
      </c>
      <c r="R27" s="460">
        <v>0.02</v>
      </c>
      <c r="S27" s="102"/>
      <c r="T27" s="457">
        <v>0.02</v>
      </c>
      <c r="U27" s="458">
        <v>0</v>
      </c>
      <c r="V27" s="458">
        <v>-0.13</v>
      </c>
      <c r="W27" s="459">
        <v>-0.47</v>
      </c>
      <c r="X27" s="460">
        <v>-0.16</v>
      </c>
      <c r="Y27" s="102"/>
      <c r="Z27" s="457">
        <v>-0.08</v>
      </c>
      <c r="AA27" s="458">
        <v>-0.13</v>
      </c>
      <c r="AB27" s="458">
        <v>-0.13</v>
      </c>
      <c r="AC27" s="459">
        <v>0.56000000000000005</v>
      </c>
      <c r="AD27" s="460">
        <v>1.16273577192938E-3</v>
      </c>
      <c r="AE27" s="102"/>
      <c r="AF27" s="457">
        <v>0.1</v>
      </c>
      <c r="AG27" s="458">
        <v>0.18</v>
      </c>
      <c r="AH27" s="458">
        <v>0.26</v>
      </c>
      <c r="AI27" s="459">
        <v>0.25</v>
      </c>
      <c r="AJ27" s="460">
        <v>0.196190655928691</v>
      </c>
      <c r="AK27" s="102"/>
      <c r="AL27" s="457">
        <v>0.06</v>
      </c>
      <c r="AM27" s="459">
        <v>-0.01</v>
      </c>
      <c r="AN27" s="460">
        <v>1.9693157410248501E-2</v>
      </c>
      <c r="AO27" s="104"/>
    </row>
    <row r="28" spans="1:41" ht="13.25" customHeight="1" x14ac:dyDescent="0.25">
      <c r="A28" s="456" t="s">
        <v>445</v>
      </c>
      <c r="B28" s="134" t="s">
        <v>116</v>
      </c>
      <c r="C28" s="399" t="s">
        <v>116</v>
      </c>
      <c r="D28" s="399" t="s">
        <v>116</v>
      </c>
      <c r="E28" s="400" t="s">
        <v>116</v>
      </c>
      <c r="F28" s="133" t="s">
        <v>116</v>
      </c>
      <c r="G28" s="102"/>
      <c r="H28" s="457">
        <v>-0.05</v>
      </c>
      <c r="I28" s="458">
        <v>-0.1</v>
      </c>
      <c r="J28" s="458">
        <v>-0.16</v>
      </c>
      <c r="K28" s="459">
        <v>-0.09</v>
      </c>
      <c r="L28" s="460">
        <v>-0.1</v>
      </c>
      <c r="M28" s="102"/>
      <c r="N28" s="457">
        <v>0.01</v>
      </c>
      <c r="O28" s="458">
        <v>0.03</v>
      </c>
      <c r="P28" s="458">
        <v>0.08</v>
      </c>
      <c r="Q28" s="459">
        <v>0.06</v>
      </c>
      <c r="R28" s="460">
        <v>0.04</v>
      </c>
      <c r="S28" s="102"/>
      <c r="T28" s="457">
        <v>0.05</v>
      </c>
      <c r="U28" s="458">
        <v>0.03</v>
      </c>
      <c r="V28" s="458">
        <v>0.03</v>
      </c>
      <c r="W28" s="400" t="s">
        <v>368</v>
      </c>
      <c r="X28" s="133" t="s">
        <v>330</v>
      </c>
      <c r="Y28" s="102"/>
      <c r="Z28" s="457">
        <v>-0.04</v>
      </c>
      <c r="AA28" s="458">
        <v>-0.06</v>
      </c>
      <c r="AB28" s="458">
        <v>-7.0000000000000007E-2</v>
      </c>
      <c r="AC28" s="459">
        <v>-0.13</v>
      </c>
      <c r="AD28" s="460">
        <v>-7.0000000000000007E-2</v>
      </c>
      <c r="AE28" s="102"/>
      <c r="AF28" s="457">
        <v>-0.02</v>
      </c>
      <c r="AG28" s="458">
        <v>0.05</v>
      </c>
      <c r="AH28" s="458">
        <v>0.09</v>
      </c>
      <c r="AI28" s="459">
        <v>0.17</v>
      </c>
      <c r="AJ28" s="460">
        <v>7.0000000000000007E-2</v>
      </c>
      <c r="AK28" s="102"/>
      <c r="AL28" s="457">
        <v>0.18</v>
      </c>
      <c r="AM28" s="459">
        <v>0.12</v>
      </c>
      <c r="AN28" s="460">
        <v>0.15</v>
      </c>
      <c r="AO28" s="104"/>
    </row>
    <row r="29" spans="1:41" ht="13.25" customHeight="1" x14ac:dyDescent="0.25">
      <c r="A29" s="456" t="s">
        <v>446</v>
      </c>
      <c r="B29" s="134" t="s">
        <v>116</v>
      </c>
      <c r="C29" s="399" t="s">
        <v>116</v>
      </c>
      <c r="D29" s="399" t="s">
        <v>116</v>
      </c>
      <c r="E29" s="400" t="s">
        <v>116</v>
      </c>
      <c r="F29" s="133" t="s">
        <v>116</v>
      </c>
      <c r="G29" s="102"/>
      <c r="H29" s="457">
        <v>0.11</v>
      </c>
      <c r="I29" s="458">
        <v>0.13</v>
      </c>
      <c r="J29" s="458">
        <v>7.0000000000000007E-2</v>
      </c>
      <c r="K29" s="459">
        <v>0.04</v>
      </c>
      <c r="L29" s="460">
        <v>0.09</v>
      </c>
      <c r="M29" s="102"/>
      <c r="N29" s="457">
        <v>0.05</v>
      </c>
      <c r="O29" s="458">
        <v>0.06</v>
      </c>
      <c r="P29" s="458">
        <v>0.06</v>
      </c>
      <c r="Q29" s="459">
        <v>0.09</v>
      </c>
      <c r="R29" s="460">
        <v>0.06</v>
      </c>
      <c r="S29" s="102"/>
      <c r="T29" s="457">
        <v>7.0000000000000007E-2</v>
      </c>
      <c r="U29" s="458">
        <v>0.03</v>
      </c>
      <c r="V29" s="458">
        <v>-0.1</v>
      </c>
      <c r="W29" s="459">
        <v>-0.46</v>
      </c>
      <c r="X29" s="460">
        <v>-0.13</v>
      </c>
      <c r="Y29" s="102"/>
      <c r="Z29" s="457">
        <v>-0.12</v>
      </c>
      <c r="AA29" s="458">
        <v>-0.19</v>
      </c>
      <c r="AB29" s="458">
        <v>-0.2</v>
      </c>
      <c r="AC29" s="459">
        <v>0.43</v>
      </c>
      <c r="AD29" s="460">
        <v>-7.0000000000000007E-2</v>
      </c>
      <c r="AE29" s="102"/>
      <c r="AF29" s="457">
        <v>0.08</v>
      </c>
      <c r="AG29" s="458">
        <v>0.23</v>
      </c>
      <c r="AH29" s="458">
        <v>0.35</v>
      </c>
      <c r="AI29" s="459">
        <v>0.42</v>
      </c>
      <c r="AJ29" s="460">
        <v>0.27</v>
      </c>
      <c r="AK29" s="102"/>
      <c r="AL29" s="457">
        <v>0.24</v>
      </c>
      <c r="AM29" s="459">
        <v>0.11</v>
      </c>
      <c r="AN29" s="460">
        <v>0.17</v>
      </c>
      <c r="AO29" s="104"/>
    </row>
    <row r="30" spans="1:41" ht="13.25" customHeight="1" x14ac:dyDescent="0.25">
      <c r="A30" s="456" t="s">
        <v>447</v>
      </c>
      <c r="B30" s="134" t="s">
        <v>116</v>
      </c>
      <c r="C30" s="399" t="s">
        <v>116</v>
      </c>
      <c r="D30" s="399" t="s">
        <v>116</v>
      </c>
      <c r="E30" s="400" t="s">
        <v>116</v>
      </c>
      <c r="F30" s="133" t="s">
        <v>116</v>
      </c>
      <c r="G30" s="102"/>
      <c r="H30" s="134" t="s">
        <v>448</v>
      </c>
      <c r="I30" s="399" t="s">
        <v>448</v>
      </c>
      <c r="J30" s="399" t="s">
        <v>448</v>
      </c>
      <c r="K30" s="400" t="s">
        <v>448</v>
      </c>
      <c r="L30" s="133" t="s">
        <v>448</v>
      </c>
      <c r="M30" s="102"/>
      <c r="N30" s="134" t="s">
        <v>448</v>
      </c>
      <c r="O30" s="399" t="s">
        <v>448</v>
      </c>
      <c r="P30" s="399" t="s">
        <v>448</v>
      </c>
      <c r="Q30" s="400" t="s">
        <v>448</v>
      </c>
      <c r="R30" s="133" t="s">
        <v>448</v>
      </c>
      <c r="S30" s="102"/>
      <c r="T30" s="457">
        <v>0</v>
      </c>
      <c r="U30" s="458">
        <v>0</v>
      </c>
      <c r="V30" s="458">
        <v>0</v>
      </c>
      <c r="W30" s="459">
        <v>0</v>
      </c>
      <c r="X30" s="460">
        <v>0</v>
      </c>
      <c r="Y30" s="102"/>
      <c r="Z30" s="457">
        <v>0</v>
      </c>
      <c r="AA30" s="458">
        <v>0</v>
      </c>
      <c r="AB30" s="458">
        <v>0</v>
      </c>
      <c r="AC30" s="459">
        <v>0</v>
      </c>
      <c r="AD30" s="460">
        <v>0</v>
      </c>
      <c r="AE30" s="102"/>
      <c r="AF30" s="457">
        <v>0</v>
      </c>
      <c r="AG30" s="458">
        <v>0</v>
      </c>
      <c r="AH30" s="458">
        <v>0</v>
      </c>
      <c r="AI30" s="459">
        <v>0</v>
      </c>
      <c r="AJ30" s="460">
        <v>0</v>
      </c>
      <c r="AK30" s="102"/>
      <c r="AL30" s="457">
        <v>0</v>
      </c>
      <c r="AM30" s="459">
        <v>0</v>
      </c>
      <c r="AN30" s="460">
        <v>0</v>
      </c>
      <c r="AO30" s="104"/>
    </row>
    <row r="31" spans="1:41" ht="13.25" customHeight="1" x14ac:dyDescent="0.25">
      <c r="A31" s="456" t="s">
        <v>443</v>
      </c>
      <c r="B31" s="403" t="s">
        <v>116</v>
      </c>
      <c r="C31" s="404" t="s">
        <v>116</v>
      </c>
      <c r="D31" s="404" t="s">
        <v>116</v>
      </c>
      <c r="E31" s="405" t="s">
        <v>116</v>
      </c>
      <c r="F31" s="408" t="s">
        <v>116</v>
      </c>
      <c r="G31" s="102"/>
      <c r="H31" s="461">
        <v>0.11</v>
      </c>
      <c r="I31" s="462">
        <v>0.13</v>
      </c>
      <c r="J31" s="462">
        <v>7.0000000000000007E-2</v>
      </c>
      <c r="K31" s="463">
        <v>0.04</v>
      </c>
      <c r="L31" s="464">
        <v>0.09</v>
      </c>
      <c r="M31" s="102"/>
      <c r="N31" s="461">
        <v>0.05</v>
      </c>
      <c r="O31" s="462">
        <v>0.06</v>
      </c>
      <c r="P31" s="462">
        <v>0.06</v>
      </c>
      <c r="Q31" s="463">
        <v>0.09</v>
      </c>
      <c r="R31" s="464">
        <v>0.06</v>
      </c>
      <c r="S31" s="102"/>
      <c r="T31" s="461">
        <v>7.0000000000000007E-2</v>
      </c>
      <c r="U31" s="462">
        <v>0.03</v>
      </c>
      <c r="V31" s="462">
        <v>-0.1</v>
      </c>
      <c r="W31" s="463">
        <v>-0.46</v>
      </c>
      <c r="X31" s="464">
        <v>-0.13</v>
      </c>
      <c r="Y31" s="102"/>
      <c r="Z31" s="461">
        <v>-0.12</v>
      </c>
      <c r="AA31" s="462">
        <v>-0.19</v>
      </c>
      <c r="AB31" s="462">
        <v>-0.2</v>
      </c>
      <c r="AC31" s="463">
        <v>0.43</v>
      </c>
      <c r="AD31" s="464">
        <v>-7.0000000000000007E-2</v>
      </c>
      <c r="AE31" s="102"/>
      <c r="AF31" s="461">
        <v>0.08</v>
      </c>
      <c r="AG31" s="462">
        <v>0.23</v>
      </c>
      <c r="AH31" s="462">
        <v>0.35</v>
      </c>
      <c r="AI31" s="463">
        <v>0.42</v>
      </c>
      <c r="AJ31" s="464">
        <v>0.27</v>
      </c>
      <c r="AK31" s="102"/>
      <c r="AL31" s="461">
        <v>0.24</v>
      </c>
      <c r="AM31" s="463">
        <v>0.11</v>
      </c>
      <c r="AN31" s="464">
        <v>0.17</v>
      </c>
      <c r="AO31" s="104"/>
    </row>
    <row r="32" spans="1:41" ht="7.5" customHeight="1" x14ac:dyDescent="0.25">
      <c r="B32" s="110"/>
      <c r="C32" s="110"/>
      <c r="D32" s="110"/>
      <c r="E32" s="110"/>
      <c r="F32" s="110"/>
      <c r="H32" s="110"/>
      <c r="I32" s="110"/>
      <c r="J32" s="110"/>
      <c r="K32" s="110"/>
      <c r="L32" s="110"/>
      <c r="N32" s="110"/>
      <c r="O32" s="110"/>
      <c r="P32" s="110"/>
      <c r="Q32" s="110"/>
      <c r="R32" s="110"/>
      <c r="T32" s="110"/>
      <c r="U32" s="110"/>
      <c r="V32" s="110"/>
      <c r="W32" s="110"/>
      <c r="X32" s="110"/>
      <c r="Z32" s="312"/>
      <c r="AA32" s="312"/>
      <c r="AB32" s="110"/>
      <c r="AC32" s="110"/>
      <c r="AD32" s="312"/>
      <c r="AF32" s="312"/>
      <c r="AG32" s="312"/>
      <c r="AH32" s="110"/>
      <c r="AI32" s="110"/>
      <c r="AJ32" s="312"/>
      <c r="AL32" s="312"/>
      <c r="AM32" s="312"/>
      <c r="AN32" s="312"/>
    </row>
    <row r="33" spans="1:41" ht="13.25" customHeight="1" x14ac:dyDescent="0.25">
      <c r="A33" s="349" t="s">
        <v>328</v>
      </c>
      <c r="B33" s="107"/>
      <c r="C33" s="108"/>
      <c r="D33" s="108"/>
      <c r="E33" s="109"/>
      <c r="F33" s="106"/>
      <c r="G33" s="102"/>
      <c r="H33" s="107"/>
      <c r="I33" s="108"/>
      <c r="J33" s="108"/>
      <c r="K33" s="109"/>
      <c r="L33" s="106"/>
      <c r="M33" s="102"/>
      <c r="N33" s="107"/>
      <c r="O33" s="108"/>
      <c r="P33" s="108"/>
      <c r="Q33" s="109"/>
      <c r="R33" s="106"/>
      <c r="S33" s="102"/>
      <c r="T33" s="107"/>
      <c r="U33" s="108"/>
      <c r="V33" s="108"/>
      <c r="W33" s="109"/>
      <c r="X33" s="106"/>
      <c r="Y33" s="102"/>
      <c r="Z33" s="240"/>
      <c r="AA33" s="241"/>
      <c r="AB33" s="108"/>
      <c r="AC33" s="109"/>
      <c r="AD33" s="310"/>
      <c r="AE33" s="102"/>
      <c r="AF33" s="240"/>
      <c r="AG33" s="241"/>
      <c r="AH33" s="108"/>
      <c r="AI33" s="109"/>
      <c r="AJ33" s="310"/>
      <c r="AK33" s="102"/>
      <c r="AL33" s="240"/>
      <c r="AM33" s="198"/>
      <c r="AN33" s="310"/>
      <c r="AO33" s="104"/>
    </row>
    <row r="34" spans="1:41" ht="13.25" customHeight="1" x14ac:dyDescent="0.25">
      <c r="A34" s="270" t="s">
        <v>438</v>
      </c>
      <c r="B34" s="134" t="s">
        <v>116</v>
      </c>
      <c r="C34" s="399" t="s">
        <v>116</v>
      </c>
      <c r="D34" s="116">
        <v>58828</v>
      </c>
      <c r="E34" s="117">
        <v>53884</v>
      </c>
      <c r="F34" s="118">
        <v>112712</v>
      </c>
      <c r="G34" s="102"/>
      <c r="H34" s="115">
        <v>59717</v>
      </c>
      <c r="I34" s="116">
        <v>126098</v>
      </c>
      <c r="J34" s="116">
        <v>81545</v>
      </c>
      <c r="K34" s="117">
        <v>65906</v>
      </c>
      <c r="L34" s="118">
        <v>333266</v>
      </c>
      <c r="M34" s="102"/>
      <c r="N34" s="115">
        <v>65971</v>
      </c>
      <c r="O34" s="116">
        <v>132951</v>
      </c>
      <c r="P34" s="116">
        <v>79721</v>
      </c>
      <c r="Q34" s="117">
        <v>69766</v>
      </c>
      <c r="R34" s="118">
        <v>348409</v>
      </c>
      <c r="S34" s="102"/>
      <c r="T34" s="115">
        <v>70163</v>
      </c>
      <c r="U34" s="116">
        <v>127985</v>
      </c>
      <c r="V34" s="116">
        <v>68362</v>
      </c>
      <c r="W34" s="117">
        <v>32964</v>
      </c>
      <c r="X34" s="118">
        <v>299474</v>
      </c>
      <c r="Y34" s="102"/>
      <c r="Z34" s="119">
        <v>67649000</v>
      </c>
      <c r="AA34" s="120">
        <v>114692000</v>
      </c>
      <c r="AB34" s="120">
        <v>62220000</v>
      </c>
      <c r="AC34" s="121">
        <v>68967000</v>
      </c>
      <c r="AD34" s="122">
        <v>313528000</v>
      </c>
      <c r="AE34" s="102"/>
      <c r="AF34" s="119">
        <v>69264000</v>
      </c>
      <c r="AG34" s="120">
        <v>124717000</v>
      </c>
      <c r="AH34" s="120">
        <v>72243000</v>
      </c>
      <c r="AI34" s="121">
        <v>75608000</v>
      </c>
      <c r="AJ34" s="122">
        <v>341832000</v>
      </c>
      <c r="AK34" s="102"/>
      <c r="AL34" s="119">
        <v>81666000</v>
      </c>
      <c r="AM34" s="121">
        <v>120621000</v>
      </c>
      <c r="AN34" s="122">
        <v>202287000</v>
      </c>
      <c r="AO34" s="104"/>
    </row>
    <row r="35" spans="1:41" ht="13.25" customHeight="1" x14ac:dyDescent="0.25">
      <c r="A35" s="456" t="s">
        <v>449</v>
      </c>
      <c r="B35" s="134" t="s">
        <v>116</v>
      </c>
      <c r="C35" s="399" t="s">
        <v>116</v>
      </c>
      <c r="D35" s="458">
        <v>1</v>
      </c>
      <c r="E35" s="459">
        <v>1</v>
      </c>
      <c r="F35" s="460">
        <v>1</v>
      </c>
      <c r="G35" s="102"/>
      <c r="H35" s="457">
        <v>1</v>
      </c>
      <c r="I35" s="458">
        <v>1</v>
      </c>
      <c r="J35" s="458">
        <v>0.39</v>
      </c>
      <c r="K35" s="459">
        <v>0.22</v>
      </c>
      <c r="L35" s="460">
        <v>1.96</v>
      </c>
      <c r="M35" s="102"/>
      <c r="N35" s="457">
        <v>0.1</v>
      </c>
      <c r="O35" s="458">
        <v>0.05</v>
      </c>
      <c r="P35" s="458">
        <v>-0.02</v>
      </c>
      <c r="Q35" s="459">
        <v>0.06</v>
      </c>
      <c r="R35" s="460">
        <v>0.05</v>
      </c>
      <c r="S35" s="102"/>
      <c r="T35" s="457">
        <v>0.06</v>
      </c>
      <c r="U35" s="458">
        <v>-0.04</v>
      </c>
      <c r="V35" s="458">
        <v>-0.14000000000000001</v>
      </c>
      <c r="W35" s="459">
        <v>-0.53</v>
      </c>
      <c r="X35" s="460">
        <v>-0.14000000000000001</v>
      </c>
      <c r="Y35" s="102"/>
      <c r="Z35" s="457">
        <v>-0.04</v>
      </c>
      <c r="AA35" s="458">
        <v>-0.1</v>
      </c>
      <c r="AB35" s="458">
        <v>-0.09</v>
      </c>
      <c r="AC35" s="459">
        <v>1.0900000000000001</v>
      </c>
      <c r="AD35" s="460">
        <v>4.6928948756820299E-2</v>
      </c>
      <c r="AE35" s="102"/>
      <c r="AF35" s="457">
        <v>0.02</v>
      </c>
      <c r="AG35" s="458">
        <v>0.09</v>
      </c>
      <c r="AH35" s="458">
        <v>0.16</v>
      </c>
      <c r="AI35" s="459">
        <v>0.1</v>
      </c>
      <c r="AJ35" s="460">
        <v>9.0275828634125199E-2</v>
      </c>
      <c r="AK35" s="102"/>
      <c r="AL35" s="457">
        <v>0.18</v>
      </c>
      <c r="AM35" s="459">
        <v>-0.03</v>
      </c>
      <c r="AN35" s="460">
        <v>4.2818626566519399E-2</v>
      </c>
      <c r="AO35" s="104"/>
    </row>
    <row r="36" spans="1:41" ht="13.25" customHeight="1" x14ac:dyDescent="0.25">
      <c r="A36" s="456" t="s">
        <v>445</v>
      </c>
      <c r="B36" s="134" t="s">
        <v>116</v>
      </c>
      <c r="C36" s="399" t="s">
        <v>116</v>
      </c>
      <c r="D36" s="399" t="s">
        <v>448</v>
      </c>
      <c r="E36" s="400" t="s">
        <v>448</v>
      </c>
      <c r="F36" s="133" t="s">
        <v>116</v>
      </c>
      <c r="G36" s="102"/>
      <c r="H36" s="134" t="s">
        <v>448</v>
      </c>
      <c r="I36" s="399" t="s">
        <v>448</v>
      </c>
      <c r="J36" s="458">
        <v>-0.09</v>
      </c>
      <c r="K36" s="459">
        <v>-0.03</v>
      </c>
      <c r="L36" s="460">
        <v>-0.06</v>
      </c>
      <c r="M36" s="102"/>
      <c r="N36" s="457">
        <v>0.01</v>
      </c>
      <c r="O36" s="458">
        <v>0.02</v>
      </c>
      <c r="P36" s="458">
        <v>0.03</v>
      </c>
      <c r="Q36" s="459">
        <v>0.02</v>
      </c>
      <c r="R36" s="460">
        <v>0.02</v>
      </c>
      <c r="S36" s="102"/>
      <c r="T36" s="457">
        <v>0.02</v>
      </c>
      <c r="U36" s="458">
        <v>0.01</v>
      </c>
      <c r="V36" s="458">
        <v>0.01</v>
      </c>
      <c r="W36" s="400" t="s">
        <v>331</v>
      </c>
      <c r="X36" s="133" t="s">
        <v>368</v>
      </c>
      <c r="Y36" s="102"/>
      <c r="Z36" s="457">
        <v>-0.01</v>
      </c>
      <c r="AA36" s="458">
        <v>-0.03</v>
      </c>
      <c r="AB36" s="458">
        <v>-0.03</v>
      </c>
      <c r="AC36" s="459">
        <v>-0.06</v>
      </c>
      <c r="AD36" s="460">
        <v>-0.03</v>
      </c>
      <c r="AE36" s="102"/>
      <c r="AF36" s="457">
        <v>0</v>
      </c>
      <c r="AG36" s="458">
        <v>0.02</v>
      </c>
      <c r="AH36" s="458">
        <v>0.03</v>
      </c>
      <c r="AI36" s="459">
        <v>0.04</v>
      </c>
      <c r="AJ36" s="460">
        <v>0.02</v>
      </c>
      <c r="AK36" s="102"/>
      <c r="AL36" s="457">
        <v>0.06</v>
      </c>
      <c r="AM36" s="459">
        <v>0.06</v>
      </c>
      <c r="AN36" s="460">
        <v>7.0000000000000007E-2</v>
      </c>
      <c r="AO36" s="104"/>
    </row>
    <row r="37" spans="1:41" ht="13.25" customHeight="1" x14ac:dyDescent="0.25">
      <c r="A37" s="456" t="s">
        <v>446</v>
      </c>
      <c r="B37" s="134" t="s">
        <v>116</v>
      </c>
      <c r="C37" s="399" t="s">
        <v>116</v>
      </c>
      <c r="D37" s="458">
        <v>1</v>
      </c>
      <c r="E37" s="459">
        <v>1</v>
      </c>
      <c r="F37" s="133" t="s">
        <v>116</v>
      </c>
      <c r="G37" s="102"/>
      <c r="H37" s="457">
        <v>1</v>
      </c>
      <c r="I37" s="458">
        <v>1</v>
      </c>
      <c r="J37" s="458">
        <v>0.3</v>
      </c>
      <c r="K37" s="459">
        <v>0.19</v>
      </c>
      <c r="L37" s="460">
        <v>1.9</v>
      </c>
      <c r="M37" s="102"/>
      <c r="N37" s="457">
        <v>0.11</v>
      </c>
      <c r="O37" s="458">
        <v>7.0000000000000007E-2</v>
      </c>
      <c r="P37" s="458">
        <v>0.01</v>
      </c>
      <c r="Q37" s="459">
        <v>0.08</v>
      </c>
      <c r="R37" s="460">
        <v>7.0000000000000007E-2</v>
      </c>
      <c r="S37" s="102"/>
      <c r="T37" s="457">
        <v>0.08</v>
      </c>
      <c r="U37" s="458">
        <v>-0.03</v>
      </c>
      <c r="V37" s="458">
        <v>-0.13</v>
      </c>
      <c r="W37" s="459">
        <v>-0.53</v>
      </c>
      <c r="X37" s="460">
        <v>-0.13</v>
      </c>
      <c r="Y37" s="102"/>
      <c r="Z37" s="457">
        <v>-0.05</v>
      </c>
      <c r="AA37" s="458">
        <v>-0.13</v>
      </c>
      <c r="AB37" s="458">
        <v>-0.12</v>
      </c>
      <c r="AC37" s="459">
        <v>1.03</v>
      </c>
      <c r="AD37" s="460">
        <v>0.02</v>
      </c>
      <c r="AE37" s="102"/>
      <c r="AF37" s="457">
        <v>0.02</v>
      </c>
      <c r="AG37" s="458">
        <v>0.11</v>
      </c>
      <c r="AH37" s="458">
        <v>0.19</v>
      </c>
      <c r="AI37" s="459">
        <v>0.14000000000000001</v>
      </c>
      <c r="AJ37" s="460">
        <v>0.11</v>
      </c>
      <c r="AK37" s="102"/>
      <c r="AL37" s="457">
        <v>0.24</v>
      </c>
      <c r="AM37" s="459">
        <v>0.03</v>
      </c>
      <c r="AN37" s="460">
        <v>0.11</v>
      </c>
      <c r="AO37" s="104"/>
    </row>
    <row r="38" spans="1:41" ht="13.25" customHeight="1" x14ac:dyDescent="0.25">
      <c r="A38" s="456" t="s">
        <v>447</v>
      </c>
      <c r="B38" s="134" t="s">
        <v>116</v>
      </c>
      <c r="C38" s="399" t="s">
        <v>116</v>
      </c>
      <c r="D38" s="458">
        <v>-1</v>
      </c>
      <c r="E38" s="459">
        <v>-1</v>
      </c>
      <c r="F38" s="133" t="s">
        <v>116</v>
      </c>
      <c r="G38" s="102"/>
      <c r="H38" s="457">
        <v>-1</v>
      </c>
      <c r="I38" s="458">
        <v>-1</v>
      </c>
      <c r="J38" s="399" t="s">
        <v>448</v>
      </c>
      <c r="K38" s="400" t="s">
        <v>448</v>
      </c>
      <c r="L38" s="460">
        <v>-1.65</v>
      </c>
      <c r="M38" s="102"/>
      <c r="N38" s="134" t="s">
        <v>448</v>
      </c>
      <c r="O38" s="399" t="s">
        <v>448</v>
      </c>
      <c r="P38" s="399" t="s">
        <v>448</v>
      </c>
      <c r="Q38" s="400" t="s">
        <v>448</v>
      </c>
      <c r="R38" s="133" t="s">
        <v>448</v>
      </c>
      <c r="S38" s="102"/>
      <c r="T38" s="457">
        <v>0</v>
      </c>
      <c r="U38" s="458">
        <v>0</v>
      </c>
      <c r="V38" s="458">
        <v>0</v>
      </c>
      <c r="W38" s="459">
        <v>0</v>
      </c>
      <c r="X38" s="460">
        <v>0</v>
      </c>
      <c r="Y38" s="102"/>
      <c r="Z38" s="457">
        <v>0</v>
      </c>
      <c r="AA38" s="458">
        <v>0</v>
      </c>
      <c r="AB38" s="458">
        <v>0</v>
      </c>
      <c r="AC38" s="459">
        <v>0</v>
      </c>
      <c r="AD38" s="460">
        <v>0</v>
      </c>
      <c r="AE38" s="102"/>
      <c r="AF38" s="457">
        <v>0</v>
      </c>
      <c r="AG38" s="458">
        <v>0</v>
      </c>
      <c r="AH38" s="458">
        <v>0</v>
      </c>
      <c r="AI38" s="459">
        <v>0</v>
      </c>
      <c r="AJ38" s="460">
        <v>0</v>
      </c>
      <c r="AK38" s="102"/>
      <c r="AL38" s="457">
        <v>0</v>
      </c>
      <c r="AM38" s="459">
        <v>0</v>
      </c>
      <c r="AN38" s="460">
        <v>0</v>
      </c>
      <c r="AO38" s="104"/>
    </row>
    <row r="39" spans="1:41" ht="13.25" customHeight="1" x14ac:dyDescent="0.25">
      <c r="A39" s="456" t="s">
        <v>443</v>
      </c>
      <c r="B39" s="134" t="s">
        <v>116</v>
      </c>
      <c r="C39" s="399" t="s">
        <v>116</v>
      </c>
      <c r="D39" s="399" t="s">
        <v>448</v>
      </c>
      <c r="E39" s="400" t="s">
        <v>448</v>
      </c>
      <c r="F39" s="133" t="s">
        <v>116</v>
      </c>
      <c r="G39" s="102"/>
      <c r="H39" s="134" t="s">
        <v>448</v>
      </c>
      <c r="I39" s="399" t="s">
        <v>448</v>
      </c>
      <c r="J39" s="458">
        <v>0.3</v>
      </c>
      <c r="K39" s="459">
        <v>0.19</v>
      </c>
      <c r="L39" s="460">
        <v>0.25</v>
      </c>
      <c r="M39" s="102"/>
      <c r="N39" s="457">
        <v>0.11</v>
      </c>
      <c r="O39" s="458">
        <v>7.0000000000000007E-2</v>
      </c>
      <c r="P39" s="458">
        <v>0.01</v>
      </c>
      <c r="Q39" s="459">
        <v>0.08</v>
      </c>
      <c r="R39" s="460">
        <v>7.0000000000000007E-2</v>
      </c>
      <c r="S39" s="102"/>
      <c r="T39" s="457">
        <v>0.08</v>
      </c>
      <c r="U39" s="458">
        <v>-0.03</v>
      </c>
      <c r="V39" s="458">
        <v>-0.13</v>
      </c>
      <c r="W39" s="459">
        <v>-0.53</v>
      </c>
      <c r="X39" s="460">
        <v>-0.13</v>
      </c>
      <c r="Y39" s="102"/>
      <c r="Z39" s="457">
        <v>-0.05</v>
      </c>
      <c r="AA39" s="458">
        <v>-0.13</v>
      </c>
      <c r="AB39" s="458">
        <v>-0.12</v>
      </c>
      <c r="AC39" s="459">
        <v>1.03</v>
      </c>
      <c r="AD39" s="460">
        <v>0.02</v>
      </c>
      <c r="AE39" s="102"/>
      <c r="AF39" s="457">
        <v>0.02</v>
      </c>
      <c r="AG39" s="458">
        <v>0.11</v>
      </c>
      <c r="AH39" s="458">
        <v>0.19</v>
      </c>
      <c r="AI39" s="459">
        <v>0.14000000000000001</v>
      </c>
      <c r="AJ39" s="460">
        <v>0.11</v>
      </c>
      <c r="AK39" s="102"/>
      <c r="AL39" s="457">
        <v>0.24</v>
      </c>
      <c r="AM39" s="459">
        <v>0.03</v>
      </c>
      <c r="AN39" s="460">
        <v>0.11</v>
      </c>
      <c r="AO39" s="104"/>
    </row>
    <row r="40" spans="1:41" ht="13.25" customHeight="1" x14ac:dyDescent="0.25">
      <c r="A40" s="465" t="s">
        <v>450</v>
      </c>
      <c r="B40" s="104"/>
      <c r="F40" s="257"/>
      <c r="G40" s="102"/>
      <c r="H40" s="104"/>
      <c r="L40" s="257"/>
      <c r="M40" s="102"/>
      <c r="N40" s="104"/>
      <c r="R40" s="257"/>
      <c r="S40" s="102"/>
      <c r="T40" s="104"/>
      <c r="X40" s="257"/>
      <c r="Y40" s="102"/>
      <c r="Z40" s="236"/>
      <c r="AD40" s="478"/>
      <c r="AE40" s="102"/>
      <c r="AF40" s="236"/>
      <c r="AJ40" s="478"/>
      <c r="AK40" s="102"/>
      <c r="AL40" s="236"/>
      <c r="AM40" s="164"/>
      <c r="AN40" s="478"/>
      <c r="AO40" s="104"/>
    </row>
    <row r="41" spans="1:41" ht="13.25" customHeight="1" x14ac:dyDescent="0.25">
      <c r="A41" s="466" t="s">
        <v>451</v>
      </c>
      <c r="B41" s="260" t="s">
        <v>116</v>
      </c>
      <c r="C41" s="261" t="s">
        <v>116</v>
      </c>
      <c r="D41" s="253">
        <v>-0.08</v>
      </c>
      <c r="E41" s="254">
        <v>-0.05</v>
      </c>
      <c r="F41" s="257" t="s">
        <v>116</v>
      </c>
      <c r="G41" s="102"/>
      <c r="H41" s="252">
        <v>-0.05</v>
      </c>
      <c r="I41" s="253">
        <v>0.33</v>
      </c>
      <c r="J41" s="261" t="s">
        <v>116</v>
      </c>
      <c r="K41" s="256" t="s">
        <v>116</v>
      </c>
      <c r="L41" s="255">
        <v>0.23</v>
      </c>
      <c r="M41" s="102"/>
      <c r="N41" s="260" t="s">
        <v>116</v>
      </c>
      <c r="O41" s="261" t="s">
        <v>116</v>
      </c>
      <c r="P41" s="261" t="s">
        <v>116</v>
      </c>
      <c r="Q41" s="256" t="s">
        <v>116</v>
      </c>
      <c r="R41" s="257" t="s">
        <v>116</v>
      </c>
      <c r="S41" s="102"/>
      <c r="T41" s="260" t="s">
        <v>116</v>
      </c>
      <c r="U41" s="261" t="s">
        <v>116</v>
      </c>
      <c r="V41" s="261" t="s">
        <v>116</v>
      </c>
      <c r="W41" s="256" t="s">
        <v>116</v>
      </c>
      <c r="X41" s="257" t="s">
        <v>116</v>
      </c>
      <c r="Y41" s="102"/>
      <c r="Z41" s="260" t="s">
        <v>116</v>
      </c>
      <c r="AA41" s="261" t="s">
        <v>116</v>
      </c>
      <c r="AB41" s="261" t="s">
        <v>116</v>
      </c>
      <c r="AC41" s="256" t="s">
        <v>116</v>
      </c>
      <c r="AD41" s="257" t="s">
        <v>116</v>
      </c>
      <c r="AE41" s="102"/>
      <c r="AF41" s="260" t="s">
        <v>116</v>
      </c>
      <c r="AG41" s="261" t="s">
        <v>116</v>
      </c>
      <c r="AH41" s="261" t="s">
        <v>116</v>
      </c>
      <c r="AI41" s="256" t="s">
        <v>116</v>
      </c>
      <c r="AJ41" s="257" t="s">
        <v>116</v>
      </c>
      <c r="AK41" s="102"/>
      <c r="AL41" s="260" t="s">
        <v>116</v>
      </c>
      <c r="AM41" s="256" t="s">
        <v>116</v>
      </c>
      <c r="AN41" s="257" t="s">
        <v>116</v>
      </c>
      <c r="AO41" s="104"/>
    </row>
    <row r="42" spans="1:41" ht="13.25" customHeight="1" x14ac:dyDescent="0.25">
      <c r="A42" s="466" t="s">
        <v>445</v>
      </c>
      <c r="B42" s="260" t="s">
        <v>116</v>
      </c>
      <c r="C42" s="261" t="s">
        <v>116</v>
      </c>
      <c r="D42" s="253">
        <v>0.03</v>
      </c>
      <c r="E42" s="254">
        <v>0.03</v>
      </c>
      <c r="F42" s="257" t="s">
        <v>116</v>
      </c>
      <c r="G42" s="102"/>
      <c r="H42" s="252">
        <v>-0.02</v>
      </c>
      <c r="I42" s="253">
        <v>-0.05</v>
      </c>
      <c r="J42" s="261" t="s">
        <v>116</v>
      </c>
      <c r="K42" s="256" t="s">
        <v>116</v>
      </c>
      <c r="L42" s="255">
        <v>-0.04</v>
      </c>
      <c r="M42" s="102"/>
      <c r="N42" s="260" t="s">
        <v>116</v>
      </c>
      <c r="O42" s="261" t="s">
        <v>116</v>
      </c>
      <c r="P42" s="261" t="s">
        <v>116</v>
      </c>
      <c r="Q42" s="256" t="s">
        <v>116</v>
      </c>
      <c r="R42" s="257" t="s">
        <v>116</v>
      </c>
      <c r="S42" s="102"/>
      <c r="T42" s="260" t="s">
        <v>116</v>
      </c>
      <c r="U42" s="261" t="s">
        <v>116</v>
      </c>
      <c r="V42" s="261" t="s">
        <v>116</v>
      </c>
      <c r="W42" s="256" t="s">
        <v>116</v>
      </c>
      <c r="X42" s="257" t="s">
        <v>116</v>
      </c>
      <c r="Y42" s="102"/>
      <c r="Z42" s="260" t="s">
        <v>116</v>
      </c>
      <c r="AA42" s="261" t="s">
        <v>116</v>
      </c>
      <c r="AB42" s="261" t="s">
        <v>116</v>
      </c>
      <c r="AC42" s="256" t="s">
        <v>116</v>
      </c>
      <c r="AD42" s="257" t="s">
        <v>116</v>
      </c>
      <c r="AE42" s="102"/>
      <c r="AF42" s="260" t="s">
        <v>116</v>
      </c>
      <c r="AG42" s="261" t="s">
        <v>116</v>
      </c>
      <c r="AH42" s="261" t="s">
        <v>116</v>
      </c>
      <c r="AI42" s="256" t="s">
        <v>116</v>
      </c>
      <c r="AJ42" s="257" t="s">
        <v>116</v>
      </c>
      <c r="AK42" s="102"/>
      <c r="AL42" s="260" t="s">
        <v>116</v>
      </c>
      <c r="AM42" s="256" t="s">
        <v>116</v>
      </c>
      <c r="AN42" s="257" t="s">
        <v>116</v>
      </c>
      <c r="AO42" s="104"/>
    </row>
    <row r="43" spans="1:41" ht="13.25" customHeight="1" x14ac:dyDescent="0.25">
      <c r="A43" s="466" t="s">
        <v>452</v>
      </c>
      <c r="B43" s="260" t="s">
        <v>116</v>
      </c>
      <c r="C43" s="261" t="s">
        <v>116</v>
      </c>
      <c r="D43" s="253">
        <v>-0.05</v>
      </c>
      <c r="E43" s="254">
        <v>-0.02</v>
      </c>
      <c r="F43" s="257" t="s">
        <v>116</v>
      </c>
      <c r="G43" s="102"/>
      <c r="H43" s="252">
        <v>-7.0000000000000007E-2</v>
      </c>
      <c r="I43" s="253">
        <v>0.28000000000000003</v>
      </c>
      <c r="J43" s="261" t="s">
        <v>116</v>
      </c>
      <c r="K43" s="256" t="s">
        <v>116</v>
      </c>
      <c r="L43" s="255">
        <v>0.19</v>
      </c>
      <c r="M43" s="102"/>
      <c r="N43" s="260" t="s">
        <v>116</v>
      </c>
      <c r="O43" s="261" t="s">
        <v>116</v>
      </c>
      <c r="P43" s="261" t="s">
        <v>116</v>
      </c>
      <c r="Q43" s="256" t="s">
        <v>116</v>
      </c>
      <c r="R43" s="257" t="s">
        <v>116</v>
      </c>
      <c r="S43" s="102"/>
      <c r="T43" s="260" t="s">
        <v>116</v>
      </c>
      <c r="U43" s="261" t="s">
        <v>116</v>
      </c>
      <c r="V43" s="261" t="s">
        <v>116</v>
      </c>
      <c r="W43" s="256" t="s">
        <v>116</v>
      </c>
      <c r="X43" s="257" t="s">
        <v>116</v>
      </c>
      <c r="Y43" s="102"/>
      <c r="Z43" s="260" t="s">
        <v>116</v>
      </c>
      <c r="AA43" s="261" t="s">
        <v>116</v>
      </c>
      <c r="AB43" s="261" t="s">
        <v>116</v>
      </c>
      <c r="AC43" s="256" t="s">
        <v>116</v>
      </c>
      <c r="AD43" s="257" t="s">
        <v>116</v>
      </c>
      <c r="AE43" s="102"/>
      <c r="AF43" s="260" t="s">
        <v>116</v>
      </c>
      <c r="AG43" s="261" t="s">
        <v>116</v>
      </c>
      <c r="AH43" s="261" t="s">
        <v>116</v>
      </c>
      <c r="AI43" s="256" t="s">
        <v>116</v>
      </c>
      <c r="AJ43" s="257" t="s">
        <v>116</v>
      </c>
      <c r="AK43" s="102"/>
      <c r="AL43" s="260" t="s">
        <v>116</v>
      </c>
      <c r="AM43" s="256" t="s">
        <v>116</v>
      </c>
      <c r="AN43" s="257" t="s">
        <v>116</v>
      </c>
      <c r="AO43" s="104"/>
    </row>
    <row r="44" spans="1:41" ht="13.25" customHeight="1" x14ac:dyDescent="0.25">
      <c r="A44" s="466" t="s">
        <v>453</v>
      </c>
      <c r="B44" s="260" t="s">
        <v>116</v>
      </c>
      <c r="C44" s="261" t="s">
        <v>116</v>
      </c>
      <c r="D44" s="253">
        <v>0.03</v>
      </c>
      <c r="E44" s="254">
        <v>0.03</v>
      </c>
      <c r="F44" s="257" t="s">
        <v>116</v>
      </c>
      <c r="G44" s="102"/>
      <c r="H44" s="252">
        <v>0.04</v>
      </c>
      <c r="I44" s="261" t="s">
        <v>448</v>
      </c>
      <c r="J44" s="261" t="s">
        <v>116</v>
      </c>
      <c r="K44" s="256" t="s">
        <v>116</v>
      </c>
      <c r="L44" s="255">
        <v>0.01</v>
      </c>
      <c r="M44" s="102"/>
      <c r="N44" s="260" t="s">
        <v>116</v>
      </c>
      <c r="O44" s="261" t="s">
        <v>116</v>
      </c>
      <c r="P44" s="261" t="s">
        <v>116</v>
      </c>
      <c r="Q44" s="256" t="s">
        <v>116</v>
      </c>
      <c r="R44" s="257" t="s">
        <v>116</v>
      </c>
      <c r="S44" s="102"/>
      <c r="T44" s="260" t="s">
        <v>116</v>
      </c>
      <c r="U44" s="261" t="s">
        <v>116</v>
      </c>
      <c r="V44" s="261" t="s">
        <v>116</v>
      </c>
      <c r="W44" s="256" t="s">
        <v>116</v>
      </c>
      <c r="X44" s="257" t="s">
        <v>116</v>
      </c>
      <c r="Y44" s="102"/>
      <c r="Z44" s="260" t="s">
        <v>116</v>
      </c>
      <c r="AA44" s="261" t="s">
        <v>116</v>
      </c>
      <c r="AB44" s="261" t="s">
        <v>116</v>
      </c>
      <c r="AC44" s="256" t="s">
        <v>116</v>
      </c>
      <c r="AD44" s="257" t="s">
        <v>116</v>
      </c>
      <c r="AE44" s="102"/>
      <c r="AF44" s="260" t="s">
        <v>116</v>
      </c>
      <c r="AG44" s="261" t="s">
        <v>116</v>
      </c>
      <c r="AH44" s="261" t="s">
        <v>116</v>
      </c>
      <c r="AI44" s="256" t="s">
        <v>116</v>
      </c>
      <c r="AJ44" s="257" t="s">
        <v>116</v>
      </c>
      <c r="AK44" s="102"/>
      <c r="AL44" s="260" t="s">
        <v>116</v>
      </c>
      <c r="AM44" s="256" t="s">
        <v>116</v>
      </c>
      <c r="AN44" s="257" t="s">
        <v>116</v>
      </c>
      <c r="AO44" s="104"/>
    </row>
    <row r="45" spans="1:41" ht="13.25" customHeight="1" x14ac:dyDescent="0.25">
      <c r="A45" s="466" t="s">
        <v>454</v>
      </c>
      <c r="B45" s="326" t="s">
        <v>116</v>
      </c>
      <c r="C45" s="327" t="s">
        <v>116</v>
      </c>
      <c r="D45" s="323">
        <v>-0.02</v>
      </c>
      <c r="E45" s="324">
        <v>0.01</v>
      </c>
      <c r="F45" s="329" t="s">
        <v>116</v>
      </c>
      <c r="G45" s="102"/>
      <c r="H45" s="322">
        <v>-0.03</v>
      </c>
      <c r="I45" s="323">
        <v>0.28000000000000003</v>
      </c>
      <c r="J45" s="327" t="s">
        <v>116</v>
      </c>
      <c r="K45" s="328" t="s">
        <v>116</v>
      </c>
      <c r="L45" s="325">
        <v>0.2</v>
      </c>
      <c r="M45" s="102"/>
      <c r="N45" s="326" t="s">
        <v>116</v>
      </c>
      <c r="O45" s="327" t="s">
        <v>116</v>
      </c>
      <c r="P45" s="327" t="s">
        <v>116</v>
      </c>
      <c r="Q45" s="328" t="s">
        <v>116</v>
      </c>
      <c r="R45" s="329" t="s">
        <v>116</v>
      </c>
      <c r="S45" s="102"/>
      <c r="T45" s="326" t="s">
        <v>116</v>
      </c>
      <c r="U45" s="327" t="s">
        <v>116</v>
      </c>
      <c r="V45" s="327" t="s">
        <v>116</v>
      </c>
      <c r="W45" s="328" t="s">
        <v>116</v>
      </c>
      <c r="X45" s="329" t="s">
        <v>116</v>
      </c>
      <c r="Y45" s="102"/>
      <c r="Z45" s="326" t="s">
        <v>116</v>
      </c>
      <c r="AA45" s="327" t="s">
        <v>116</v>
      </c>
      <c r="AB45" s="327" t="s">
        <v>116</v>
      </c>
      <c r="AC45" s="328" t="s">
        <v>116</v>
      </c>
      <c r="AD45" s="329" t="s">
        <v>116</v>
      </c>
      <c r="AE45" s="102"/>
      <c r="AF45" s="326" t="s">
        <v>116</v>
      </c>
      <c r="AG45" s="327" t="s">
        <v>116</v>
      </c>
      <c r="AH45" s="327" t="s">
        <v>116</v>
      </c>
      <c r="AI45" s="328" t="s">
        <v>116</v>
      </c>
      <c r="AJ45" s="329" t="s">
        <v>116</v>
      </c>
      <c r="AK45" s="102"/>
      <c r="AL45" s="326" t="s">
        <v>116</v>
      </c>
      <c r="AM45" s="328" t="s">
        <v>116</v>
      </c>
      <c r="AN45" s="329" t="s">
        <v>116</v>
      </c>
      <c r="AO45" s="104"/>
    </row>
    <row r="46" spans="1:41" ht="7.5" customHeight="1" x14ac:dyDescent="0.25">
      <c r="B46" s="110"/>
      <c r="C46" s="110"/>
      <c r="D46" s="110"/>
      <c r="E46" s="110"/>
      <c r="F46" s="110"/>
      <c r="H46" s="110"/>
      <c r="I46" s="110"/>
      <c r="J46" s="110"/>
      <c r="K46" s="110"/>
      <c r="L46" s="110"/>
      <c r="N46" s="110"/>
      <c r="O46" s="110"/>
      <c r="P46" s="110"/>
      <c r="Q46" s="110"/>
      <c r="R46" s="110"/>
      <c r="T46" s="110"/>
      <c r="U46" s="110"/>
      <c r="V46" s="110"/>
      <c r="W46" s="110"/>
      <c r="X46" s="110"/>
      <c r="Z46" s="312"/>
      <c r="AA46" s="312"/>
      <c r="AB46" s="110"/>
      <c r="AC46" s="110"/>
      <c r="AD46" s="312"/>
      <c r="AF46" s="312"/>
      <c r="AG46" s="312"/>
      <c r="AH46" s="110"/>
      <c r="AI46" s="110"/>
      <c r="AJ46" s="312"/>
      <c r="AL46" s="312"/>
      <c r="AM46" s="312"/>
      <c r="AN46" s="312"/>
    </row>
    <row r="47" spans="1:41" ht="13.25" customHeight="1" x14ac:dyDescent="0.25">
      <c r="A47" s="349" t="s">
        <v>287</v>
      </c>
      <c r="B47" s="107"/>
      <c r="C47" s="108"/>
      <c r="D47" s="108"/>
      <c r="E47" s="109"/>
      <c r="F47" s="106"/>
      <c r="G47" s="102"/>
      <c r="H47" s="107"/>
      <c r="I47" s="108"/>
      <c r="J47" s="108"/>
      <c r="K47" s="109"/>
      <c r="L47" s="106"/>
      <c r="M47" s="102"/>
      <c r="N47" s="107"/>
      <c r="O47" s="108"/>
      <c r="P47" s="108"/>
      <c r="Q47" s="109"/>
      <c r="R47" s="106"/>
      <c r="S47" s="102"/>
      <c r="T47" s="107"/>
      <c r="U47" s="108"/>
      <c r="V47" s="108"/>
      <c r="W47" s="109"/>
      <c r="X47" s="106"/>
      <c r="Y47" s="102"/>
      <c r="Z47" s="240"/>
      <c r="AA47" s="241"/>
      <c r="AB47" s="108"/>
      <c r="AC47" s="109"/>
      <c r="AD47" s="310"/>
      <c r="AE47" s="102"/>
      <c r="AF47" s="240"/>
      <c r="AG47" s="241"/>
      <c r="AH47" s="108"/>
      <c r="AI47" s="109"/>
      <c r="AJ47" s="310"/>
      <c r="AK47" s="102"/>
      <c r="AL47" s="240"/>
      <c r="AM47" s="198"/>
      <c r="AN47" s="310"/>
      <c r="AO47" s="104"/>
    </row>
    <row r="48" spans="1:41" ht="13.25" customHeight="1" x14ac:dyDescent="0.25">
      <c r="A48" s="270" t="s">
        <v>438</v>
      </c>
      <c r="B48" s="115">
        <v>18807</v>
      </c>
      <c r="C48" s="116">
        <v>34469</v>
      </c>
      <c r="D48" s="116">
        <v>19983</v>
      </c>
      <c r="E48" s="117">
        <v>20390</v>
      </c>
      <c r="F48" s="118">
        <v>93649</v>
      </c>
      <c r="G48" s="102"/>
      <c r="H48" s="115">
        <v>18704</v>
      </c>
      <c r="I48" s="116">
        <v>7498</v>
      </c>
      <c r="J48" s="116">
        <v>6998</v>
      </c>
      <c r="K48" s="117">
        <v>7030</v>
      </c>
      <c r="L48" s="118">
        <v>40230</v>
      </c>
      <c r="M48" s="102"/>
      <c r="N48" s="115">
        <v>7715</v>
      </c>
      <c r="O48" s="116">
        <v>48256</v>
      </c>
      <c r="P48" s="116">
        <v>38016</v>
      </c>
      <c r="Q48" s="117">
        <v>42215</v>
      </c>
      <c r="R48" s="118">
        <v>136202</v>
      </c>
      <c r="S48" s="102"/>
      <c r="T48" s="115">
        <v>42276</v>
      </c>
      <c r="U48" s="116">
        <v>49774</v>
      </c>
      <c r="V48" s="116">
        <v>39237</v>
      </c>
      <c r="W48" s="117">
        <v>42502</v>
      </c>
      <c r="X48" s="118">
        <v>173789</v>
      </c>
      <c r="Y48" s="102"/>
      <c r="Z48" s="119">
        <v>43478000</v>
      </c>
      <c r="AA48" s="120">
        <v>55365000</v>
      </c>
      <c r="AB48" s="120">
        <v>44062000</v>
      </c>
      <c r="AC48" s="121">
        <v>49133000</v>
      </c>
      <c r="AD48" s="122">
        <v>192038000</v>
      </c>
      <c r="AE48" s="102"/>
      <c r="AF48" s="119">
        <v>47871000</v>
      </c>
      <c r="AG48" s="120">
        <v>57719000</v>
      </c>
      <c r="AH48" s="120">
        <v>48486000</v>
      </c>
      <c r="AI48" s="121">
        <v>51786000</v>
      </c>
      <c r="AJ48" s="122">
        <v>205862000</v>
      </c>
      <c r="AK48" s="102"/>
      <c r="AL48" s="119">
        <v>51827000</v>
      </c>
      <c r="AM48" s="121">
        <v>59998000</v>
      </c>
      <c r="AN48" s="122">
        <v>111825000</v>
      </c>
      <c r="AO48" s="104"/>
    </row>
    <row r="49" spans="1:41" ht="13.25" customHeight="1" x14ac:dyDescent="0.25">
      <c r="A49" s="456" t="s">
        <v>444</v>
      </c>
      <c r="B49" s="134" t="s">
        <v>116</v>
      </c>
      <c r="C49" s="399" t="s">
        <v>116</v>
      </c>
      <c r="D49" s="399" t="s">
        <v>116</v>
      </c>
      <c r="E49" s="400" t="s">
        <v>116</v>
      </c>
      <c r="F49" s="133" t="s">
        <v>116</v>
      </c>
      <c r="G49" s="102"/>
      <c r="H49" s="457">
        <v>-0.01</v>
      </c>
      <c r="I49" s="458">
        <v>-0.78</v>
      </c>
      <c r="J49" s="458">
        <v>-0.65</v>
      </c>
      <c r="K49" s="459">
        <v>-0.66</v>
      </c>
      <c r="L49" s="460">
        <v>-0.56999999999999995</v>
      </c>
      <c r="M49" s="102"/>
      <c r="N49" s="457">
        <v>-0.59</v>
      </c>
      <c r="O49" s="458">
        <v>5.44</v>
      </c>
      <c r="P49" s="458">
        <v>4.43</v>
      </c>
      <c r="Q49" s="459">
        <v>5</v>
      </c>
      <c r="R49" s="460">
        <v>2.39</v>
      </c>
      <c r="S49" s="102"/>
      <c r="T49" s="457">
        <v>4.4800000000000004</v>
      </c>
      <c r="U49" s="458">
        <v>0.03</v>
      </c>
      <c r="V49" s="458">
        <v>0.03</v>
      </c>
      <c r="W49" s="400" t="s">
        <v>368</v>
      </c>
      <c r="X49" s="133" t="s">
        <v>455</v>
      </c>
      <c r="Y49" s="102"/>
      <c r="Z49" s="457">
        <v>0.03</v>
      </c>
      <c r="AA49" s="458">
        <v>0.11</v>
      </c>
      <c r="AB49" s="458">
        <v>0.12</v>
      </c>
      <c r="AC49" s="459">
        <v>0.16</v>
      </c>
      <c r="AD49" s="460">
        <v>0.105006645990253</v>
      </c>
      <c r="AE49" s="102"/>
      <c r="AF49" s="457">
        <v>0.1</v>
      </c>
      <c r="AG49" s="458">
        <v>0.04</v>
      </c>
      <c r="AH49" s="458">
        <v>0.1</v>
      </c>
      <c r="AI49" s="459">
        <v>0.05</v>
      </c>
      <c r="AJ49" s="460">
        <v>7.1985752819754403E-2</v>
      </c>
      <c r="AK49" s="102"/>
      <c r="AL49" s="457">
        <v>0.08</v>
      </c>
      <c r="AM49" s="459">
        <v>0.04</v>
      </c>
      <c r="AN49" s="460">
        <v>5.9049152381854299E-2</v>
      </c>
      <c r="AO49" s="104"/>
    </row>
    <row r="50" spans="1:41" ht="13.25" customHeight="1" x14ac:dyDescent="0.25">
      <c r="A50" s="456" t="s">
        <v>445</v>
      </c>
      <c r="B50" s="134" t="s">
        <v>116</v>
      </c>
      <c r="C50" s="399" t="s">
        <v>116</v>
      </c>
      <c r="D50" s="399" t="s">
        <v>116</v>
      </c>
      <c r="E50" s="400" t="s">
        <v>116</v>
      </c>
      <c r="F50" s="133" t="s">
        <v>116</v>
      </c>
      <c r="G50" s="102"/>
      <c r="H50" s="457">
        <v>-0.03</v>
      </c>
      <c r="I50" s="458">
        <v>-0.01</v>
      </c>
      <c r="J50" s="458">
        <v>0.01</v>
      </c>
      <c r="K50" s="459">
        <v>0.04</v>
      </c>
      <c r="L50" s="133" t="s">
        <v>448</v>
      </c>
      <c r="M50" s="102"/>
      <c r="N50" s="457">
        <v>0.08</v>
      </c>
      <c r="O50" s="458">
        <v>0.14000000000000001</v>
      </c>
      <c r="P50" s="458">
        <v>0.12</v>
      </c>
      <c r="Q50" s="459">
        <v>0.09</v>
      </c>
      <c r="R50" s="460">
        <v>0.09</v>
      </c>
      <c r="S50" s="102"/>
      <c r="T50" s="457">
        <v>0.01</v>
      </c>
      <c r="U50" s="458">
        <v>0.01</v>
      </c>
      <c r="V50" s="458">
        <v>0.02</v>
      </c>
      <c r="W50" s="400" t="s">
        <v>351</v>
      </c>
      <c r="X50" s="133" t="s">
        <v>368</v>
      </c>
      <c r="Y50" s="102"/>
      <c r="Z50" s="457">
        <v>0.03</v>
      </c>
      <c r="AA50" s="458">
        <v>0.03</v>
      </c>
      <c r="AB50" s="458">
        <v>0.03</v>
      </c>
      <c r="AC50" s="459">
        <v>-0.01</v>
      </c>
      <c r="AD50" s="460">
        <v>0.01</v>
      </c>
      <c r="AE50" s="102"/>
      <c r="AF50" s="457">
        <v>0</v>
      </c>
      <c r="AG50" s="458">
        <v>0.01</v>
      </c>
      <c r="AH50" s="458">
        <v>-0.01</v>
      </c>
      <c r="AI50" s="459">
        <v>-0.01</v>
      </c>
      <c r="AJ50" s="460">
        <v>0</v>
      </c>
      <c r="AK50" s="102"/>
      <c r="AL50" s="457">
        <v>0</v>
      </c>
      <c r="AM50" s="459">
        <v>-0.01</v>
      </c>
      <c r="AN50" s="460">
        <v>0</v>
      </c>
      <c r="AO50" s="104"/>
    </row>
    <row r="51" spans="1:41" ht="13.25" customHeight="1" x14ac:dyDescent="0.25">
      <c r="A51" s="456" t="s">
        <v>446</v>
      </c>
      <c r="B51" s="134" t="s">
        <v>116</v>
      </c>
      <c r="C51" s="399" t="s">
        <v>116</v>
      </c>
      <c r="D51" s="399" t="s">
        <v>116</v>
      </c>
      <c r="E51" s="400" t="s">
        <v>116</v>
      </c>
      <c r="F51" s="133" t="s">
        <v>116</v>
      </c>
      <c r="G51" s="102"/>
      <c r="H51" s="457">
        <v>-0.04</v>
      </c>
      <c r="I51" s="458">
        <v>-0.79</v>
      </c>
      <c r="J51" s="458">
        <v>-0.64</v>
      </c>
      <c r="K51" s="459">
        <v>-0.62</v>
      </c>
      <c r="L51" s="460">
        <v>-0.56999999999999995</v>
      </c>
      <c r="M51" s="102"/>
      <c r="N51" s="457">
        <v>-0.51</v>
      </c>
      <c r="O51" s="458">
        <v>5.58</v>
      </c>
      <c r="P51" s="458">
        <v>4.55</v>
      </c>
      <c r="Q51" s="459">
        <v>5.09</v>
      </c>
      <c r="R51" s="460">
        <v>2.48</v>
      </c>
      <c r="S51" s="102"/>
      <c r="T51" s="457">
        <v>4.49</v>
      </c>
      <c r="U51" s="458">
        <v>0.04</v>
      </c>
      <c r="V51" s="458">
        <v>0.05</v>
      </c>
      <c r="W51" s="400" t="s">
        <v>330</v>
      </c>
      <c r="X51" s="133" t="s">
        <v>456</v>
      </c>
      <c r="Y51" s="102"/>
      <c r="Z51" s="457">
        <v>0.06</v>
      </c>
      <c r="AA51" s="458">
        <v>0.14000000000000001</v>
      </c>
      <c r="AB51" s="458">
        <v>0.15</v>
      </c>
      <c r="AC51" s="459">
        <v>0.15</v>
      </c>
      <c r="AD51" s="460">
        <v>0.12</v>
      </c>
      <c r="AE51" s="102"/>
      <c r="AF51" s="457">
        <v>0.1</v>
      </c>
      <c r="AG51" s="458">
        <v>0.05</v>
      </c>
      <c r="AH51" s="458">
        <v>0.09</v>
      </c>
      <c r="AI51" s="459">
        <v>0.04</v>
      </c>
      <c r="AJ51" s="460">
        <v>7.0000000000000007E-2</v>
      </c>
      <c r="AK51" s="102"/>
      <c r="AL51" s="457">
        <v>0.08</v>
      </c>
      <c r="AM51" s="459">
        <v>0.03</v>
      </c>
      <c r="AN51" s="460">
        <v>0.06</v>
      </c>
      <c r="AO51" s="104"/>
    </row>
    <row r="52" spans="1:41" ht="13.25" customHeight="1" x14ac:dyDescent="0.25">
      <c r="A52" s="456" t="s">
        <v>447</v>
      </c>
      <c r="B52" s="134" t="s">
        <v>116</v>
      </c>
      <c r="C52" s="399" t="s">
        <v>116</v>
      </c>
      <c r="D52" s="399" t="s">
        <v>116</v>
      </c>
      <c r="E52" s="400" t="s">
        <v>116</v>
      </c>
      <c r="F52" s="133" t="s">
        <v>116</v>
      </c>
      <c r="G52" s="102"/>
      <c r="H52" s="457">
        <v>0.78</v>
      </c>
      <c r="I52" s="458">
        <v>0.95</v>
      </c>
      <c r="J52" s="458">
        <v>1.43</v>
      </c>
      <c r="K52" s="459">
        <v>1.21</v>
      </c>
      <c r="L52" s="460">
        <v>1.1100000000000001</v>
      </c>
      <c r="M52" s="102"/>
      <c r="N52" s="457">
        <v>0.92</v>
      </c>
      <c r="O52" s="458">
        <v>-5.46</v>
      </c>
      <c r="P52" s="458">
        <v>-4.7</v>
      </c>
      <c r="Q52" s="459">
        <v>-5.09</v>
      </c>
      <c r="R52" s="460">
        <v>-2.41</v>
      </c>
      <c r="S52" s="102"/>
      <c r="T52" s="457">
        <v>-4.53</v>
      </c>
      <c r="U52" s="458">
        <v>0</v>
      </c>
      <c r="V52" s="458">
        <v>0</v>
      </c>
      <c r="W52" s="400" t="s">
        <v>368</v>
      </c>
      <c r="X52" s="460">
        <v>-0.25</v>
      </c>
      <c r="Y52" s="102"/>
      <c r="Z52" s="457">
        <v>0</v>
      </c>
      <c r="AA52" s="458">
        <v>0</v>
      </c>
      <c r="AB52" s="458">
        <v>0</v>
      </c>
      <c r="AC52" s="459">
        <v>-0.02</v>
      </c>
      <c r="AD52" s="460">
        <v>0</v>
      </c>
      <c r="AE52" s="102"/>
      <c r="AF52" s="457">
        <v>-0.05</v>
      </c>
      <c r="AG52" s="458">
        <v>-0.05</v>
      </c>
      <c r="AH52" s="458">
        <v>-0.04</v>
      </c>
      <c r="AI52" s="459">
        <v>-0.01</v>
      </c>
      <c r="AJ52" s="460">
        <v>-0.04</v>
      </c>
      <c r="AK52" s="102"/>
      <c r="AL52" s="457">
        <v>0</v>
      </c>
      <c r="AM52" s="459">
        <v>0</v>
      </c>
      <c r="AN52" s="460">
        <v>0</v>
      </c>
      <c r="AO52" s="104"/>
    </row>
    <row r="53" spans="1:41" ht="13.25" customHeight="1" x14ac:dyDescent="0.25">
      <c r="A53" s="456" t="s">
        <v>443</v>
      </c>
      <c r="B53" s="403" t="s">
        <v>116</v>
      </c>
      <c r="C53" s="404" t="s">
        <v>116</v>
      </c>
      <c r="D53" s="404" t="s">
        <v>116</v>
      </c>
      <c r="E53" s="405" t="s">
        <v>116</v>
      </c>
      <c r="F53" s="408" t="s">
        <v>116</v>
      </c>
      <c r="G53" s="102"/>
      <c r="H53" s="461">
        <v>0.74</v>
      </c>
      <c r="I53" s="462">
        <v>0.16</v>
      </c>
      <c r="J53" s="462">
        <v>0.79</v>
      </c>
      <c r="K53" s="463">
        <v>0.59</v>
      </c>
      <c r="L53" s="464">
        <v>0.54</v>
      </c>
      <c r="M53" s="102"/>
      <c r="N53" s="461">
        <v>0.41</v>
      </c>
      <c r="O53" s="462">
        <v>0.12</v>
      </c>
      <c r="P53" s="462">
        <v>-0.15</v>
      </c>
      <c r="Q53" s="463">
        <v>0</v>
      </c>
      <c r="R53" s="464">
        <v>7.0000000000000007E-2</v>
      </c>
      <c r="S53" s="102"/>
      <c r="T53" s="461">
        <v>-0.04</v>
      </c>
      <c r="U53" s="462">
        <v>0.04</v>
      </c>
      <c r="V53" s="462">
        <v>0.05</v>
      </c>
      <c r="W53" s="405" t="s">
        <v>332</v>
      </c>
      <c r="X53" s="408" t="s">
        <v>332</v>
      </c>
      <c r="Y53" s="102"/>
      <c r="Z53" s="461">
        <v>0.06</v>
      </c>
      <c r="AA53" s="462">
        <v>0.14000000000000001</v>
      </c>
      <c r="AB53" s="462">
        <v>0.15</v>
      </c>
      <c r="AC53" s="463">
        <v>0.13</v>
      </c>
      <c r="AD53" s="464">
        <v>0.12</v>
      </c>
      <c r="AE53" s="102"/>
      <c r="AF53" s="461">
        <v>0.05</v>
      </c>
      <c r="AG53" s="462">
        <v>0</v>
      </c>
      <c r="AH53" s="462">
        <v>0.05</v>
      </c>
      <c r="AI53" s="463">
        <v>0.03</v>
      </c>
      <c r="AJ53" s="464">
        <v>0.03</v>
      </c>
      <c r="AK53" s="102"/>
      <c r="AL53" s="461">
        <v>0.08</v>
      </c>
      <c r="AM53" s="463">
        <v>0.03</v>
      </c>
      <c r="AN53" s="464">
        <v>0.06</v>
      </c>
      <c r="AO53" s="104"/>
    </row>
    <row r="54" spans="1:41" ht="7.5" customHeight="1" x14ac:dyDescent="0.25">
      <c r="B54" s="110"/>
      <c r="C54" s="110"/>
      <c r="D54" s="110"/>
      <c r="E54" s="110"/>
      <c r="F54" s="110"/>
      <c r="H54" s="110"/>
      <c r="I54" s="110"/>
      <c r="J54" s="110"/>
      <c r="K54" s="110"/>
      <c r="L54" s="110"/>
      <c r="N54" s="110"/>
      <c r="O54" s="110"/>
      <c r="P54" s="110"/>
      <c r="Q54" s="110"/>
      <c r="R54" s="110"/>
      <c r="T54" s="110"/>
      <c r="U54" s="110"/>
      <c r="V54" s="110"/>
      <c r="W54" s="110"/>
      <c r="X54" s="110"/>
      <c r="Z54" s="312"/>
      <c r="AA54" s="312"/>
      <c r="AB54" s="110"/>
      <c r="AC54" s="110"/>
      <c r="AD54" s="312"/>
      <c r="AF54" s="312"/>
      <c r="AG54" s="312"/>
      <c r="AH54" s="110"/>
      <c r="AI54" s="110"/>
      <c r="AJ54" s="312"/>
      <c r="AL54" s="312"/>
      <c r="AM54" s="312"/>
      <c r="AN54" s="312"/>
    </row>
    <row r="55" spans="1:41" ht="13.25" customHeight="1" x14ac:dyDescent="0.25">
      <c r="A55" s="349" t="s">
        <v>457</v>
      </c>
      <c r="B55" s="467">
        <v>-1113</v>
      </c>
      <c r="C55" s="468">
        <v>-1407</v>
      </c>
      <c r="D55" s="468">
        <v>-1550</v>
      </c>
      <c r="E55" s="469">
        <v>-1620</v>
      </c>
      <c r="F55" s="470">
        <v>-5690</v>
      </c>
      <c r="G55" s="102"/>
      <c r="H55" s="467">
        <v>-1909</v>
      </c>
      <c r="I55" s="471">
        <v>-3871</v>
      </c>
      <c r="J55" s="471">
        <v>-3249</v>
      </c>
      <c r="K55" s="472">
        <v>-2316</v>
      </c>
      <c r="L55" s="470">
        <v>-11345</v>
      </c>
      <c r="M55" s="102"/>
      <c r="N55" s="467">
        <v>-2414</v>
      </c>
      <c r="O55" s="468">
        <v>-3634</v>
      </c>
      <c r="P55" s="468">
        <v>-2915</v>
      </c>
      <c r="Q55" s="469">
        <v>-2753</v>
      </c>
      <c r="R55" s="470">
        <v>-11716</v>
      </c>
      <c r="S55" s="102"/>
      <c r="T55" s="467">
        <v>-3199</v>
      </c>
      <c r="U55" s="468">
        <v>-5047</v>
      </c>
      <c r="V55" s="468">
        <v>-3982</v>
      </c>
      <c r="W55" s="469">
        <v>-10103</v>
      </c>
      <c r="X55" s="470">
        <v>-22331</v>
      </c>
      <c r="Y55" s="102"/>
      <c r="Z55" s="473">
        <v>-20467000</v>
      </c>
      <c r="AA55" s="474">
        <v>-18239000</v>
      </c>
      <c r="AB55" s="474">
        <v>-8827000</v>
      </c>
      <c r="AC55" s="475">
        <v>-7627000</v>
      </c>
      <c r="AD55" s="476">
        <v>-55160000</v>
      </c>
      <c r="AE55" s="102"/>
      <c r="AF55" s="473">
        <v>-7193000</v>
      </c>
      <c r="AG55" s="474">
        <v>-8658000</v>
      </c>
      <c r="AH55" s="474">
        <v>-7854000</v>
      </c>
      <c r="AI55" s="475">
        <v>-7885000</v>
      </c>
      <c r="AJ55" s="476">
        <v>-31590000</v>
      </c>
      <c r="AK55" s="102"/>
      <c r="AL55" s="473">
        <v>-8969000</v>
      </c>
      <c r="AM55" s="475">
        <v>-11087000</v>
      </c>
      <c r="AN55" s="476">
        <v>-20056000</v>
      </c>
      <c r="AO55" s="104"/>
    </row>
    <row r="56" spans="1:41" ht="7.5" customHeight="1" x14ac:dyDescent="0.25">
      <c r="B56" s="110"/>
      <c r="C56" s="110"/>
      <c r="D56" s="110"/>
      <c r="E56" s="110"/>
      <c r="F56" s="110"/>
      <c r="H56" s="110"/>
      <c r="I56" s="110"/>
      <c r="J56" s="110"/>
      <c r="K56" s="110"/>
      <c r="L56" s="110"/>
      <c r="N56" s="110"/>
      <c r="O56" s="110"/>
      <c r="P56" s="110"/>
      <c r="Q56" s="110"/>
      <c r="R56" s="110"/>
      <c r="T56" s="110"/>
      <c r="U56" s="110"/>
      <c r="V56" s="110"/>
      <c r="W56" s="110"/>
      <c r="X56" s="110"/>
      <c r="Z56" s="312"/>
      <c r="AA56" s="312"/>
      <c r="AB56" s="110"/>
      <c r="AC56" s="110"/>
      <c r="AD56" s="312"/>
      <c r="AF56" s="312"/>
      <c r="AG56" s="312"/>
      <c r="AH56" s="110"/>
      <c r="AI56" s="110"/>
      <c r="AJ56" s="312"/>
      <c r="AL56" s="312"/>
      <c r="AM56" s="312"/>
      <c r="AN56" s="312"/>
    </row>
    <row r="57" spans="1:41" ht="13.25" customHeight="1" x14ac:dyDescent="0.25">
      <c r="A57" s="349" t="s">
        <v>458</v>
      </c>
      <c r="B57" s="107"/>
      <c r="C57" s="108"/>
      <c r="D57" s="108"/>
      <c r="E57" s="109"/>
      <c r="F57" s="106"/>
      <c r="G57" s="102"/>
      <c r="H57" s="107"/>
      <c r="I57" s="108"/>
      <c r="J57" s="108"/>
      <c r="K57" s="109"/>
      <c r="L57" s="106"/>
      <c r="M57" s="102"/>
      <c r="N57" s="107"/>
      <c r="O57" s="108"/>
      <c r="P57" s="108"/>
      <c r="Q57" s="109"/>
      <c r="R57" s="106"/>
      <c r="S57" s="102"/>
      <c r="T57" s="107"/>
      <c r="U57" s="108"/>
      <c r="V57" s="108"/>
      <c r="W57" s="109"/>
      <c r="X57" s="106"/>
      <c r="Y57" s="102"/>
      <c r="Z57" s="240"/>
      <c r="AA57" s="241"/>
      <c r="AB57" s="108"/>
      <c r="AC57" s="109"/>
      <c r="AD57" s="310"/>
      <c r="AE57" s="102"/>
      <c r="AF57" s="240"/>
      <c r="AG57" s="241"/>
      <c r="AH57" s="108"/>
      <c r="AI57" s="109"/>
      <c r="AJ57" s="310"/>
      <c r="AK57" s="102"/>
      <c r="AL57" s="240"/>
      <c r="AM57" s="198"/>
      <c r="AN57" s="310"/>
      <c r="AO57" s="104"/>
    </row>
    <row r="58" spans="1:41" ht="13.25" customHeight="1" x14ac:dyDescent="0.25">
      <c r="A58" s="270" t="s">
        <v>459</v>
      </c>
      <c r="B58" s="115">
        <v>443713</v>
      </c>
      <c r="C58" s="116">
        <v>576851</v>
      </c>
      <c r="D58" s="116">
        <v>550585</v>
      </c>
      <c r="E58" s="117">
        <v>564256</v>
      </c>
      <c r="F58" s="118">
        <v>2135405</v>
      </c>
      <c r="G58" s="102"/>
      <c r="H58" s="115">
        <v>563284</v>
      </c>
      <c r="I58" s="477">
        <v>762054</v>
      </c>
      <c r="J58" s="116">
        <v>636069</v>
      </c>
      <c r="K58" s="117">
        <v>631134</v>
      </c>
      <c r="L58" s="118">
        <v>2592541</v>
      </c>
      <c r="M58" s="102"/>
      <c r="N58" s="115">
        <v>588981</v>
      </c>
      <c r="O58" s="116">
        <v>825567</v>
      </c>
      <c r="P58" s="116">
        <v>661814</v>
      </c>
      <c r="Q58" s="117">
        <v>674714</v>
      </c>
      <c r="R58" s="118">
        <v>2751076</v>
      </c>
      <c r="S58" s="102"/>
      <c r="T58" s="115">
        <v>633959</v>
      </c>
      <c r="U58" s="116">
        <v>820333</v>
      </c>
      <c r="V58" s="116">
        <v>597960</v>
      </c>
      <c r="W58" s="117">
        <v>429106</v>
      </c>
      <c r="X58" s="118">
        <v>2481358</v>
      </c>
      <c r="Y58" s="102"/>
      <c r="Z58" s="119">
        <v>586500000</v>
      </c>
      <c r="AA58" s="120">
        <f>786145000-5241000</f>
        <v>780904000</v>
      </c>
      <c r="AB58" s="120">
        <f>578851000-5489000</f>
        <v>573362000</v>
      </c>
      <c r="AC58" s="121">
        <f>641017000-5822000</f>
        <v>635195000</v>
      </c>
      <c r="AD58" s="122">
        <f>2592513000-16552000</f>
        <v>2575961000</v>
      </c>
      <c r="AE58" s="102"/>
      <c r="AF58" s="119">
        <v>657599000</v>
      </c>
      <c r="AG58" s="120">
        <v>849716000</v>
      </c>
      <c r="AH58" s="120">
        <v>657412000</v>
      </c>
      <c r="AI58" s="121">
        <v>722828000</v>
      </c>
      <c r="AJ58" s="122">
        <v>2887555000</v>
      </c>
      <c r="AK58" s="102"/>
      <c r="AL58" s="119">
        <v>703415000</v>
      </c>
      <c r="AM58" s="120">
        <v>845202000</v>
      </c>
      <c r="AN58" s="122">
        <v>1548617000</v>
      </c>
      <c r="AO58" s="104"/>
    </row>
    <row r="59" spans="1:41" ht="13.25" customHeight="1" x14ac:dyDescent="0.25">
      <c r="A59" s="456" t="s">
        <v>460</v>
      </c>
      <c r="B59" s="457">
        <v>0.18</v>
      </c>
      <c r="C59" s="458">
        <v>0.16</v>
      </c>
      <c r="D59" s="458">
        <v>0.26</v>
      </c>
      <c r="E59" s="459">
        <v>0.18</v>
      </c>
      <c r="F59" s="460">
        <v>0.19</v>
      </c>
      <c r="G59" s="102"/>
      <c r="H59" s="457">
        <v>0.27</v>
      </c>
      <c r="I59" s="458">
        <v>0.32</v>
      </c>
      <c r="J59" s="458">
        <v>0.16</v>
      </c>
      <c r="K59" s="459">
        <v>0.12</v>
      </c>
      <c r="L59" s="460">
        <v>0.21</v>
      </c>
      <c r="M59" s="102"/>
      <c r="N59" s="457">
        <v>0.05</v>
      </c>
      <c r="O59" s="458">
        <v>0.08</v>
      </c>
      <c r="P59" s="458">
        <v>0.04</v>
      </c>
      <c r="Q59" s="459">
        <v>7.0000000000000007E-2</v>
      </c>
      <c r="R59" s="460">
        <v>0.06</v>
      </c>
      <c r="S59" s="102"/>
      <c r="T59" s="457">
        <v>0.08</v>
      </c>
      <c r="U59" s="458">
        <v>-0.01</v>
      </c>
      <c r="V59" s="458">
        <v>-0.1</v>
      </c>
      <c r="W59" s="459">
        <v>-0.36</v>
      </c>
      <c r="X59" s="460">
        <v>-0.1</v>
      </c>
      <c r="Y59" s="102"/>
      <c r="Z59" s="457">
        <v>-7.0000000000000007E-2</v>
      </c>
      <c r="AA59" s="458">
        <v>-0.05</v>
      </c>
      <c r="AB59" s="458">
        <v>-0.04</v>
      </c>
      <c r="AC59" s="459">
        <v>0.48</v>
      </c>
      <c r="AD59" s="460">
        <v>4.4796035074342398E-2</v>
      </c>
      <c r="AE59" s="102"/>
      <c r="AF59" s="457">
        <v>0.12</v>
      </c>
      <c r="AG59" s="458">
        <v>0.09</v>
      </c>
      <c r="AH59" s="458">
        <v>0.15</v>
      </c>
      <c r="AI59" s="459">
        <v>0.14000000000000001</v>
      </c>
      <c r="AJ59" s="460">
        <v>0.12096223506489399</v>
      </c>
      <c r="AK59" s="102"/>
      <c r="AL59" s="457">
        <v>7.0000000000000007E-2</v>
      </c>
      <c r="AM59" s="458">
        <v>-0.01</v>
      </c>
      <c r="AN59" s="460">
        <v>2.7401040923761801E-2</v>
      </c>
      <c r="AO59" s="104"/>
    </row>
    <row r="60" spans="1:41" ht="13.25" customHeight="1" x14ac:dyDescent="0.25">
      <c r="A60" s="456" t="s">
        <v>445</v>
      </c>
      <c r="B60" s="457">
        <v>0.01</v>
      </c>
      <c r="C60" s="458">
        <v>0.02</v>
      </c>
      <c r="D60" s="458">
        <v>0.02</v>
      </c>
      <c r="E60" s="459">
        <v>0.02</v>
      </c>
      <c r="F60" s="460">
        <v>0.02</v>
      </c>
      <c r="G60" s="102"/>
      <c r="H60" s="457">
        <v>-0.03</v>
      </c>
      <c r="I60" s="458">
        <v>-0.05</v>
      </c>
      <c r="J60" s="458">
        <v>-0.08</v>
      </c>
      <c r="K60" s="459">
        <v>-0.04</v>
      </c>
      <c r="L60" s="460">
        <v>-0.04</v>
      </c>
      <c r="M60" s="102"/>
      <c r="N60" s="457">
        <v>0.01</v>
      </c>
      <c r="O60" s="458">
        <v>0.03</v>
      </c>
      <c r="P60" s="458">
        <v>0.05</v>
      </c>
      <c r="Q60" s="459">
        <v>0.03</v>
      </c>
      <c r="R60" s="460">
        <v>0.03</v>
      </c>
      <c r="S60" s="102"/>
      <c r="T60" s="457">
        <v>0.02</v>
      </c>
      <c r="U60" s="458">
        <v>0.02</v>
      </c>
      <c r="V60" s="458">
        <v>0.02</v>
      </c>
      <c r="W60" s="400" t="s">
        <v>368</v>
      </c>
      <c r="X60" s="133" t="s">
        <v>368</v>
      </c>
      <c r="Y60" s="102"/>
      <c r="Z60" s="457">
        <v>-0.02</v>
      </c>
      <c r="AA60" s="458">
        <v>-0.03</v>
      </c>
      <c r="AB60" s="458">
        <v>-0.04</v>
      </c>
      <c r="AC60" s="459">
        <v>-0.06</v>
      </c>
      <c r="AD60" s="460">
        <v>-0.03</v>
      </c>
      <c r="AE60" s="102"/>
      <c r="AF60" s="457">
        <v>-0.01</v>
      </c>
      <c r="AG60" s="458">
        <v>0.02</v>
      </c>
      <c r="AH60" s="458">
        <v>0.04</v>
      </c>
      <c r="AI60" s="459">
        <v>7.0000000000000007E-2</v>
      </c>
      <c r="AJ60" s="460">
        <v>0.03</v>
      </c>
      <c r="AK60" s="102"/>
      <c r="AL60" s="457">
        <v>0.08</v>
      </c>
      <c r="AM60" s="458">
        <v>7.0000000000000007E-2</v>
      </c>
      <c r="AN60" s="460">
        <v>7.0000000000000007E-2</v>
      </c>
      <c r="AO60" s="104"/>
    </row>
    <row r="61" spans="1:41" ht="13.25" customHeight="1" x14ac:dyDescent="0.25">
      <c r="A61" s="456" t="s">
        <v>461</v>
      </c>
      <c r="B61" s="457">
        <v>0.19</v>
      </c>
      <c r="C61" s="458">
        <v>0.18</v>
      </c>
      <c r="D61" s="458">
        <v>0.28000000000000003</v>
      </c>
      <c r="E61" s="459">
        <v>0.2</v>
      </c>
      <c r="F61" s="460">
        <v>0.21</v>
      </c>
      <c r="G61" s="102"/>
      <c r="H61" s="457">
        <v>0.24</v>
      </c>
      <c r="I61" s="458">
        <v>0.27</v>
      </c>
      <c r="J61" s="458">
        <v>0.08</v>
      </c>
      <c r="K61" s="459">
        <v>0.08</v>
      </c>
      <c r="L61" s="460">
        <v>0.17</v>
      </c>
      <c r="M61" s="102"/>
      <c r="N61" s="457">
        <v>0.06</v>
      </c>
      <c r="O61" s="458">
        <v>0.11</v>
      </c>
      <c r="P61" s="458">
        <v>0.09</v>
      </c>
      <c r="Q61" s="459">
        <v>0.1</v>
      </c>
      <c r="R61" s="460">
        <v>0.09</v>
      </c>
      <c r="S61" s="102"/>
      <c r="T61" s="457">
        <v>0.1</v>
      </c>
      <c r="U61" s="458">
        <v>0.01</v>
      </c>
      <c r="V61" s="458">
        <v>-0.08</v>
      </c>
      <c r="W61" s="459">
        <v>-0.35</v>
      </c>
      <c r="X61" s="460">
        <v>-0.09</v>
      </c>
      <c r="Y61" s="102"/>
      <c r="Z61" s="457">
        <v>-0.09</v>
      </c>
      <c r="AA61" s="458">
        <v>-0.08</v>
      </c>
      <c r="AB61" s="458">
        <v>-0.08</v>
      </c>
      <c r="AC61" s="459">
        <v>0.42</v>
      </c>
      <c r="AD61" s="460">
        <v>0.01</v>
      </c>
      <c r="AE61" s="102"/>
      <c r="AF61" s="457">
        <v>0.11</v>
      </c>
      <c r="AG61" s="458">
        <v>0.11</v>
      </c>
      <c r="AH61" s="458">
        <v>0.19</v>
      </c>
      <c r="AI61" s="459">
        <v>0.21</v>
      </c>
      <c r="AJ61" s="460">
        <v>0.15</v>
      </c>
      <c r="AK61" s="102"/>
      <c r="AL61" s="457">
        <v>0.15</v>
      </c>
      <c r="AM61" s="458">
        <v>0.06</v>
      </c>
      <c r="AN61" s="460">
        <v>0.1</v>
      </c>
      <c r="AO61" s="104"/>
    </row>
    <row r="62" spans="1:41" ht="13.25" customHeight="1" x14ac:dyDescent="0.25">
      <c r="A62" s="456" t="s">
        <v>462</v>
      </c>
      <c r="B62" s="457">
        <v>-0.13</v>
      </c>
      <c r="C62" s="458">
        <v>-0.1</v>
      </c>
      <c r="D62" s="458">
        <v>-0.17</v>
      </c>
      <c r="E62" s="459">
        <v>-0.11</v>
      </c>
      <c r="F62" s="460">
        <v>-0.13</v>
      </c>
      <c r="G62" s="102"/>
      <c r="H62" s="457">
        <v>-0.12</v>
      </c>
      <c r="I62" s="458">
        <v>-0.16</v>
      </c>
      <c r="J62" s="458">
        <v>0.03</v>
      </c>
      <c r="K62" s="459">
        <v>0.03</v>
      </c>
      <c r="L62" s="460">
        <v>-0.06</v>
      </c>
      <c r="M62" s="102"/>
      <c r="N62" s="457">
        <v>0.02</v>
      </c>
      <c r="O62" s="458">
        <v>-0.05</v>
      </c>
      <c r="P62" s="458">
        <v>-0.06</v>
      </c>
      <c r="Q62" s="459">
        <v>-0.05</v>
      </c>
      <c r="R62" s="460">
        <v>-0.04</v>
      </c>
      <c r="S62" s="102"/>
      <c r="T62" s="457">
        <v>-0.06</v>
      </c>
      <c r="U62" s="458">
        <v>-0.01</v>
      </c>
      <c r="V62" s="458">
        <v>-0.01</v>
      </c>
      <c r="W62" s="459">
        <v>-0.01</v>
      </c>
      <c r="X62" s="460">
        <v>-0.02</v>
      </c>
      <c r="Y62" s="102"/>
      <c r="Z62" s="457">
        <v>-0.01</v>
      </c>
      <c r="AA62" s="458">
        <v>-0.01</v>
      </c>
      <c r="AB62" s="458">
        <v>-0.02</v>
      </c>
      <c r="AC62" s="459">
        <v>-0.04</v>
      </c>
      <c r="AD62" s="460">
        <v>-0.02</v>
      </c>
      <c r="AE62" s="102"/>
      <c r="AF62" s="457">
        <v>-0.02</v>
      </c>
      <c r="AG62" s="458">
        <v>-0.02</v>
      </c>
      <c r="AH62" s="458">
        <v>-0.02</v>
      </c>
      <c r="AI62" s="459">
        <v>-0.02</v>
      </c>
      <c r="AJ62" s="460">
        <v>-0.02</v>
      </c>
      <c r="AK62" s="102"/>
      <c r="AL62" s="457">
        <v>-0.01</v>
      </c>
      <c r="AM62" s="458">
        <v>-0.01</v>
      </c>
      <c r="AN62" s="460">
        <v>-0.01</v>
      </c>
      <c r="AO62" s="104"/>
    </row>
    <row r="63" spans="1:41" ht="13.25" customHeight="1" x14ac:dyDescent="0.25">
      <c r="A63" s="456" t="s">
        <v>443</v>
      </c>
      <c r="B63" s="461">
        <v>0.06</v>
      </c>
      <c r="C63" s="462">
        <v>0.08</v>
      </c>
      <c r="D63" s="462">
        <v>0.11</v>
      </c>
      <c r="E63" s="463">
        <v>0.09</v>
      </c>
      <c r="F63" s="464">
        <v>0.08</v>
      </c>
      <c r="G63" s="102"/>
      <c r="H63" s="461">
        <v>0.12</v>
      </c>
      <c r="I63" s="462">
        <v>0.11</v>
      </c>
      <c r="J63" s="462">
        <v>0.11</v>
      </c>
      <c r="K63" s="463">
        <v>0.11</v>
      </c>
      <c r="L63" s="464">
        <v>0.11</v>
      </c>
      <c r="M63" s="102"/>
      <c r="N63" s="461">
        <v>0.08</v>
      </c>
      <c r="O63" s="462">
        <v>0.06</v>
      </c>
      <c r="P63" s="462">
        <v>0.03</v>
      </c>
      <c r="Q63" s="463">
        <v>0.05</v>
      </c>
      <c r="R63" s="464">
        <v>0.05</v>
      </c>
      <c r="S63" s="102"/>
      <c r="T63" s="461">
        <v>0.04</v>
      </c>
      <c r="U63" s="462">
        <v>0</v>
      </c>
      <c r="V63" s="462">
        <v>-0.09</v>
      </c>
      <c r="W63" s="463">
        <v>-0.36</v>
      </c>
      <c r="X63" s="464">
        <v>-0.11</v>
      </c>
      <c r="Y63" s="102"/>
      <c r="Z63" s="461">
        <v>-0.1</v>
      </c>
      <c r="AA63" s="462">
        <v>-0.09</v>
      </c>
      <c r="AB63" s="462">
        <v>-0.1</v>
      </c>
      <c r="AC63" s="463">
        <v>0.38</v>
      </c>
      <c r="AD63" s="464">
        <v>-0.01</v>
      </c>
      <c r="AE63" s="102"/>
      <c r="AF63" s="461">
        <v>0.09</v>
      </c>
      <c r="AG63" s="462">
        <v>0.09</v>
      </c>
      <c r="AH63" s="462">
        <v>0.17</v>
      </c>
      <c r="AI63" s="463">
        <v>0.19</v>
      </c>
      <c r="AJ63" s="464">
        <v>0.13</v>
      </c>
      <c r="AK63" s="102"/>
      <c r="AL63" s="461">
        <v>0.14000000000000001</v>
      </c>
      <c r="AM63" s="462">
        <v>0.05</v>
      </c>
      <c r="AN63" s="464">
        <v>0.09</v>
      </c>
      <c r="AO63" s="104"/>
    </row>
    <row r="64" spans="1:41" ht="16.649999999999999" customHeight="1" x14ac:dyDescent="0.25">
      <c r="B64" s="108"/>
      <c r="C64" s="108"/>
      <c r="D64" s="108"/>
      <c r="E64" s="108"/>
      <c r="F64" s="108"/>
      <c r="H64" s="108"/>
      <c r="I64" s="108"/>
      <c r="J64" s="108"/>
      <c r="K64" s="108"/>
      <c r="L64" s="108"/>
      <c r="N64" s="108"/>
      <c r="O64" s="108"/>
      <c r="P64" s="108"/>
      <c r="Q64" s="108"/>
      <c r="R64" s="108"/>
      <c r="T64" s="108"/>
      <c r="U64" s="108"/>
      <c r="V64" s="108"/>
      <c r="W64" s="108"/>
      <c r="X64" s="108"/>
      <c r="Z64" s="241"/>
      <c r="AA64" s="241"/>
      <c r="AB64" s="108"/>
      <c r="AC64" s="108"/>
      <c r="AD64" s="241"/>
      <c r="AF64" s="241"/>
      <c r="AG64" s="241"/>
      <c r="AH64" s="108"/>
      <c r="AI64" s="108"/>
      <c r="AJ64" s="241"/>
      <c r="AL64" s="241"/>
      <c r="AM64" s="241"/>
      <c r="AN64" s="241"/>
    </row>
    <row r="65" spans="1:14" ht="47.5" customHeight="1" x14ac:dyDescent="0.25">
      <c r="A65" s="577" t="s">
        <v>463</v>
      </c>
      <c r="B65" s="568"/>
      <c r="C65" s="568"/>
      <c r="D65" s="568"/>
      <c r="E65" s="568"/>
      <c r="F65" s="568"/>
      <c r="G65" s="568"/>
      <c r="H65" s="568"/>
      <c r="I65" s="568"/>
      <c r="J65" s="568"/>
      <c r="K65" s="568"/>
      <c r="L65" s="568"/>
      <c r="M65" s="568"/>
      <c r="N65" s="568"/>
    </row>
    <row r="66" spans="1:14" ht="10.75" customHeight="1" x14ac:dyDescent="0.25">
      <c r="A66" s="568"/>
      <c r="B66" s="568"/>
      <c r="C66" s="568"/>
      <c r="D66" s="568"/>
      <c r="E66" s="568"/>
      <c r="F66" s="568"/>
      <c r="G66" s="568"/>
      <c r="H66" s="568"/>
      <c r="I66" s="568"/>
      <c r="J66" s="568"/>
      <c r="K66" s="568"/>
      <c r="L66" s="568"/>
      <c r="M66" s="568"/>
      <c r="N66" s="568"/>
    </row>
    <row r="67" spans="1:14" ht="20.75" customHeight="1" x14ac:dyDescent="0.25">
      <c r="A67" s="577" t="s">
        <v>464</v>
      </c>
      <c r="B67" s="568"/>
      <c r="C67" s="568"/>
      <c r="D67" s="568"/>
      <c r="E67" s="568"/>
      <c r="F67" s="568"/>
      <c r="G67" s="568"/>
      <c r="H67" s="568"/>
      <c r="I67" s="568"/>
      <c r="J67" s="568"/>
      <c r="K67" s="568"/>
      <c r="L67" s="568"/>
      <c r="M67" s="568"/>
      <c r="N67" s="568"/>
    </row>
    <row r="68" spans="1:14" ht="16.649999999999999" customHeight="1" x14ac:dyDescent="0.25"/>
    <row r="69" spans="1:14" ht="13.25" customHeight="1" x14ac:dyDescent="0.25">
      <c r="A69" s="308" t="s">
        <v>397</v>
      </c>
    </row>
    <row r="70" spans="1:14" ht="16.649999999999999" customHeight="1" x14ac:dyDescent="0.25"/>
    <row r="71" spans="1:14" ht="16.649999999999999" customHeight="1" x14ac:dyDescent="0.25"/>
    <row r="72" spans="1:14" ht="16.649999999999999" customHeight="1" x14ac:dyDescent="0.25"/>
    <row r="73" spans="1:14" ht="16.649999999999999" customHeight="1" x14ac:dyDescent="0.25"/>
    <row r="74" spans="1:14" ht="16.649999999999999" customHeight="1" x14ac:dyDescent="0.25"/>
    <row r="75" spans="1:14" ht="16.649999999999999" customHeight="1" x14ac:dyDescent="0.25"/>
    <row r="76" spans="1:14" ht="16.649999999999999" customHeight="1" x14ac:dyDescent="0.25"/>
    <row r="77" spans="1:14" ht="16.649999999999999" customHeight="1" x14ac:dyDescent="0.25"/>
    <row r="78" spans="1:14" ht="16.649999999999999" customHeight="1" x14ac:dyDescent="0.25"/>
    <row r="79" spans="1:14" ht="16.649999999999999" customHeight="1" x14ac:dyDescent="0.25"/>
    <row r="80" spans="1:14"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row r="101" ht="16.649999999999999" customHeight="1" x14ac:dyDescent="0.25"/>
    <row r="102" ht="16.649999999999999" customHeight="1" x14ac:dyDescent="0.25"/>
    <row r="103" ht="16.649999999999999" customHeight="1" x14ac:dyDescent="0.25"/>
    <row r="104" ht="16.649999999999999" customHeight="1" x14ac:dyDescent="0.25"/>
    <row r="105" ht="16.649999999999999" customHeight="1" x14ac:dyDescent="0.25"/>
    <row r="106" ht="16.649999999999999" customHeight="1" x14ac:dyDescent="0.25"/>
    <row r="107" ht="16.649999999999999" customHeight="1" x14ac:dyDescent="0.25"/>
    <row r="108" ht="16.649999999999999" customHeight="1" x14ac:dyDescent="0.25"/>
    <row r="109" ht="16.649999999999999" customHeight="1" x14ac:dyDescent="0.25"/>
    <row r="110" ht="16.649999999999999" customHeight="1" x14ac:dyDescent="0.25"/>
    <row r="111" ht="16.649999999999999" customHeight="1" x14ac:dyDescent="0.25"/>
    <row r="112" ht="16.649999999999999" customHeight="1" x14ac:dyDescent="0.25"/>
    <row r="113" ht="16.649999999999999" customHeight="1" x14ac:dyDescent="0.25"/>
    <row r="114" ht="16.649999999999999" customHeight="1" x14ac:dyDescent="0.25"/>
    <row r="115" ht="16.649999999999999" customHeight="1" x14ac:dyDescent="0.25"/>
    <row r="116" ht="16.649999999999999" customHeight="1" x14ac:dyDescent="0.25"/>
    <row r="117" ht="16.649999999999999" customHeight="1" x14ac:dyDescent="0.25"/>
    <row r="118" ht="16.649999999999999" customHeight="1" x14ac:dyDescent="0.25"/>
    <row r="119" ht="16.649999999999999" customHeight="1" x14ac:dyDescent="0.25"/>
    <row r="120" ht="16.649999999999999" customHeight="1" x14ac:dyDescent="0.25"/>
    <row r="121" ht="16.649999999999999" customHeight="1" x14ac:dyDescent="0.25"/>
    <row r="122" ht="16.649999999999999" customHeight="1" x14ac:dyDescent="0.25"/>
    <row r="123" ht="16.649999999999999" customHeight="1" x14ac:dyDescent="0.25"/>
    <row r="124" ht="16.649999999999999" customHeight="1" x14ac:dyDescent="0.25"/>
    <row r="125" ht="16.649999999999999" customHeight="1" x14ac:dyDescent="0.25"/>
    <row r="126" ht="16.649999999999999" customHeight="1" x14ac:dyDescent="0.25"/>
    <row r="127" ht="16.649999999999999" customHeight="1" x14ac:dyDescent="0.25"/>
    <row r="128" ht="16.649999999999999" customHeight="1" x14ac:dyDescent="0.25"/>
    <row r="129" ht="16.649999999999999" customHeight="1" x14ac:dyDescent="0.25"/>
    <row r="130" ht="16.649999999999999" customHeight="1" x14ac:dyDescent="0.25"/>
    <row r="131" ht="16.649999999999999" customHeight="1" x14ac:dyDescent="0.25"/>
    <row r="132" ht="16.649999999999999" customHeight="1" x14ac:dyDescent="0.25"/>
    <row r="133" ht="16.649999999999999" customHeight="1" x14ac:dyDescent="0.25"/>
    <row r="134" ht="16.649999999999999" customHeight="1" x14ac:dyDescent="0.25"/>
    <row r="135" ht="16.649999999999999" customHeight="1" x14ac:dyDescent="0.25"/>
    <row r="136" ht="16.649999999999999" customHeight="1" x14ac:dyDescent="0.25"/>
    <row r="137" ht="16.649999999999999" customHeight="1" x14ac:dyDescent="0.25"/>
  </sheetData>
  <mergeCells count="5">
    <mergeCell ref="A1:A3"/>
    <mergeCell ref="A4:A5"/>
    <mergeCell ref="A65:N65"/>
    <mergeCell ref="A66:N66"/>
    <mergeCell ref="A67:N67"/>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Statement of Income and Margin </vt:lpstr>
      <vt:lpstr>Balance Sheet</vt:lpstr>
      <vt:lpstr>Cash Flow Statement</vt:lpstr>
      <vt:lpstr>Segment Revenue</vt:lpstr>
      <vt:lpstr>Segment EBITDA &amp; Other</vt:lpstr>
      <vt:lpstr>Operating Metrics</vt:lpstr>
      <vt:lpstr>TTM Variable and Fixed Cost Com</vt:lpstr>
      <vt:lpstr>Non-GAAP Reconciliations</vt:lpstr>
      <vt:lpstr>Constant-Currency Revenue Growt</vt:lpstr>
      <vt:lpstr>Adjusted EBITDA</vt:lpstr>
      <vt:lpstr>Adjusted Free Cash Flow</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Meredith Burns</cp:lastModifiedBy>
  <cp:revision>2</cp:revision>
  <dcterms:created xsi:type="dcterms:W3CDTF">2023-01-24T20:19:32Z</dcterms:created>
  <dcterms:modified xsi:type="dcterms:W3CDTF">2023-01-24T23:37:33Z</dcterms:modified>
</cp:coreProperties>
</file>